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ac173b7cec64884/①仕事/③陸上/②専門部/陸上専門部共有用/2023陸上/エントリーフォーマット/"/>
    </mc:Choice>
  </mc:AlternateContent>
  <xr:revisionPtr revIDLastSave="22" documentId="13_ncr:1_{520AF660-EB1A-4580-A01D-420A828B3B70}" xr6:coauthVersionLast="47" xr6:coauthVersionMax="47" xr10:uidLastSave="{DE0D0C6F-C06D-4ECB-B733-C8CD937ACBD4}"/>
  <bookViews>
    <workbookView xWindow="-120" yWindow="-120" windowWidth="19440" windowHeight="15000" tabRatio="752" xr2:uid="{ED8FB762-223F-40EF-B66C-E63C7564764D}"/>
  </bookViews>
  <sheets>
    <sheet name="申し込み方法（必ず確認してください！）" sheetId="8" r:id="rId1"/>
    <sheet name="カテゴリー・大会選択シート" sheetId="13" r:id="rId2"/>
    <sheet name="所属情報入力シート" sheetId="5" r:id="rId3"/>
    <sheet name="選手情報入力シート" sheetId="4" r:id="rId4"/>
    <sheet name="データとりまとめシート" sheetId="3" r:id="rId5"/>
    <sheet name="参加申込書" sheetId="9" r:id="rId6"/>
    <sheet name="当日参加状況届" sheetId="10" r:id="rId7"/>
    <sheet name="NANS取り込みシート" sheetId="7" r:id="rId8"/>
    <sheet name="種目情報" sheetId="12" r:id="rId9"/>
    <sheet name="初期ファイル設定①" sheetId="11" r:id="rId10"/>
  </sheets>
  <definedNames>
    <definedName name="_xlnm.Print_Area" localSheetId="5">参加申込書!$A$1:$Q$125</definedName>
    <definedName name="_xlnm.Print_Area" localSheetId="6">当日参加状況届!$A$1:$Q$158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3" l="1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" i="3"/>
  <c r="K243" i="9"/>
  <c r="J220" i="3"/>
  <c r="I243" i="9" s="1"/>
  <c r="G243" i="9"/>
  <c r="F220" i="3"/>
  <c r="E243" i="9" s="1"/>
  <c r="D243" i="9"/>
  <c r="A243" i="9"/>
  <c r="K242" i="9"/>
  <c r="J219" i="3"/>
  <c r="I242" i="9" s="1"/>
  <c r="G242" i="9"/>
  <c r="F219" i="3"/>
  <c r="D242" i="9"/>
  <c r="A242" i="9"/>
  <c r="M242" i="9" s="1"/>
  <c r="K241" i="9"/>
  <c r="J218" i="3"/>
  <c r="I241" i="9" s="1"/>
  <c r="G241" i="9"/>
  <c r="F218" i="3"/>
  <c r="E241" i="9" s="1"/>
  <c r="D241" i="9"/>
  <c r="A241" i="9"/>
  <c r="K240" i="9"/>
  <c r="J217" i="3"/>
  <c r="I240" i="9" s="1"/>
  <c r="G240" i="9"/>
  <c r="F217" i="3"/>
  <c r="D240" i="9"/>
  <c r="A240" i="9"/>
  <c r="K239" i="9"/>
  <c r="J216" i="3"/>
  <c r="I239" i="9" s="1"/>
  <c r="G239" i="9"/>
  <c r="F216" i="3"/>
  <c r="E239" i="9" s="1"/>
  <c r="D239" i="9"/>
  <c r="A239" i="9"/>
  <c r="M239" i="9" s="1"/>
  <c r="K238" i="9"/>
  <c r="J215" i="3"/>
  <c r="G238" i="9"/>
  <c r="F215" i="3"/>
  <c r="E238" i="9" s="1"/>
  <c r="D238" i="9"/>
  <c r="A238" i="9"/>
  <c r="K237" i="9"/>
  <c r="J214" i="3"/>
  <c r="I237" i="9" s="1"/>
  <c r="G237" i="9"/>
  <c r="F214" i="3"/>
  <c r="E237" i="9" s="1"/>
  <c r="D237" i="9"/>
  <c r="A237" i="9"/>
  <c r="K236" i="9"/>
  <c r="J213" i="3"/>
  <c r="I236" i="9" s="1"/>
  <c r="G236" i="9"/>
  <c r="F213" i="3"/>
  <c r="D236" i="9"/>
  <c r="A236" i="9"/>
  <c r="K235" i="9"/>
  <c r="J212" i="3"/>
  <c r="G235" i="9"/>
  <c r="F212" i="3"/>
  <c r="E235" i="9" s="1"/>
  <c r="D235" i="9"/>
  <c r="A235" i="9"/>
  <c r="K234" i="9"/>
  <c r="J211" i="3"/>
  <c r="I234" i="9" s="1"/>
  <c r="G234" i="9"/>
  <c r="F211" i="3"/>
  <c r="D234" i="9"/>
  <c r="A234" i="9"/>
  <c r="M234" i="9" s="1"/>
  <c r="K233" i="9"/>
  <c r="J210" i="3"/>
  <c r="I233" i="9" s="1"/>
  <c r="G233" i="9"/>
  <c r="F210" i="3"/>
  <c r="E233" i="9" s="1"/>
  <c r="D233" i="9"/>
  <c r="A233" i="9"/>
  <c r="K232" i="9"/>
  <c r="J209" i="3"/>
  <c r="I232" i="9" s="1"/>
  <c r="G232" i="9"/>
  <c r="F209" i="3"/>
  <c r="E232" i="9" s="1"/>
  <c r="D232" i="9"/>
  <c r="A232" i="9"/>
  <c r="K231" i="9"/>
  <c r="J208" i="3"/>
  <c r="I231" i="9" s="1"/>
  <c r="G231" i="9"/>
  <c r="F208" i="3"/>
  <c r="E231" i="9" s="1"/>
  <c r="D231" i="9"/>
  <c r="A231" i="9"/>
  <c r="K230" i="9"/>
  <c r="J207" i="3"/>
  <c r="I230" i="9" s="1"/>
  <c r="G230" i="9"/>
  <c r="F207" i="3"/>
  <c r="E230" i="9" s="1"/>
  <c r="D230" i="9"/>
  <c r="A230" i="9"/>
  <c r="K229" i="9"/>
  <c r="J206" i="3"/>
  <c r="I229" i="9" s="1"/>
  <c r="G229" i="9"/>
  <c r="F206" i="3"/>
  <c r="E229" i="9" s="1"/>
  <c r="D229" i="9"/>
  <c r="A229" i="9"/>
  <c r="K228" i="9"/>
  <c r="J205" i="3"/>
  <c r="I228" i="9" s="1"/>
  <c r="G228" i="9"/>
  <c r="F205" i="3"/>
  <c r="E228" i="9" s="1"/>
  <c r="D228" i="9"/>
  <c r="A228" i="9"/>
  <c r="K227" i="9"/>
  <c r="J204" i="3"/>
  <c r="I227" i="9" s="1"/>
  <c r="G227" i="9"/>
  <c r="F204" i="3"/>
  <c r="E227" i="9" s="1"/>
  <c r="D227" i="9"/>
  <c r="A227" i="9"/>
  <c r="K226" i="9"/>
  <c r="J203" i="3"/>
  <c r="I226" i="9" s="1"/>
  <c r="G226" i="9"/>
  <c r="F203" i="3"/>
  <c r="E226" i="9" s="1"/>
  <c r="D226" i="9"/>
  <c r="A226" i="9"/>
  <c r="K225" i="9"/>
  <c r="J202" i="3"/>
  <c r="I225" i="9" s="1"/>
  <c r="G225" i="9"/>
  <c r="F202" i="3"/>
  <c r="E225" i="9" s="1"/>
  <c r="D225" i="9"/>
  <c r="A225" i="9"/>
  <c r="K224" i="9"/>
  <c r="J201" i="3"/>
  <c r="I224" i="9" s="1"/>
  <c r="G224" i="9"/>
  <c r="F201" i="3"/>
  <c r="D224" i="9"/>
  <c r="A224" i="9"/>
  <c r="K223" i="9"/>
  <c r="J200" i="3"/>
  <c r="I223" i="9" s="1"/>
  <c r="G223" i="9"/>
  <c r="F200" i="3"/>
  <c r="E223" i="9" s="1"/>
  <c r="D223" i="9"/>
  <c r="A223" i="9"/>
  <c r="K222" i="9"/>
  <c r="J199" i="3"/>
  <c r="I222" i="9" s="1"/>
  <c r="G222" i="9"/>
  <c r="F199" i="3"/>
  <c r="E222" i="9" s="1"/>
  <c r="D222" i="9"/>
  <c r="A222" i="9"/>
  <c r="K221" i="9"/>
  <c r="J198" i="3"/>
  <c r="I221" i="9" s="1"/>
  <c r="G221" i="9"/>
  <c r="F198" i="3"/>
  <c r="E221" i="9" s="1"/>
  <c r="D221" i="9"/>
  <c r="A221" i="9"/>
  <c r="K220" i="9"/>
  <c r="J197" i="3"/>
  <c r="I220" i="9" s="1"/>
  <c r="G220" i="9"/>
  <c r="F197" i="3"/>
  <c r="E220" i="9" s="1"/>
  <c r="D220" i="9"/>
  <c r="A220" i="9"/>
  <c r="K219" i="9"/>
  <c r="J196" i="3"/>
  <c r="I219" i="9" s="1"/>
  <c r="G219" i="9"/>
  <c r="F196" i="3"/>
  <c r="E219" i="9" s="1"/>
  <c r="D219" i="9"/>
  <c r="A219" i="9"/>
  <c r="K218" i="9"/>
  <c r="J195" i="3"/>
  <c r="I218" i="9" s="1"/>
  <c r="G218" i="9"/>
  <c r="F195" i="3"/>
  <c r="E218" i="9" s="1"/>
  <c r="D218" i="9"/>
  <c r="A218" i="9"/>
  <c r="K217" i="9"/>
  <c r="J194" i="3"/>
  <c r="I217" i="9" s="1"/>
  <c r="G217" i="9"/>
  <c r="F194" i="3"/>
  <c r="E217" i="9" s="1"/>
  <c r="D217" i="9"/>
  <c r="A217" i="9"/>
  <c r="K216" i="9"/>
  <c r="J193" i="3"/>
  <c r="I216" i="9" s="1"/>
  <c r="G216" i="9"/>
  <c r="F193" i="3"/>
  <c r="E216" i="9" s="1"/>
  <c r="D216" i="9"/>
  <c r="A216" i="9"/>
  <c r="K215" i="9"/>
  <c r="J192" i="3"/>
  <c r="I215" i="9" s="1"/>
  <c r="G215" i="9"/>
  <c r="F192" i="3"/>
  <c r="E215" i="9" s="1"/>
  <c r="D215" i="9"/>
  <c r="A215" i="9"/>
  <c r="K214" i="9"/>
  <c r="J191" i="3"/>
  <c r="I214" i="9" s="1"/>
  <c r="G214" i="9"/>
  <c r="F191" i="3"/>
  <c r="E214" i="9" s="1"/>
  <c r="D214" i="9"/>
  <c r="A214" i="9"/>
  <c r="K213" i="9"/>
  <c r="J190" i="3"/>
  <c r="I213" i="9" s="1"/>
  <c r="G213" i="9"/>
  <c r="F190" i="3"/>
  <c r="E213" i="9" s="1"/>
  <c r="D213" i="9"/>
  <c r="A213" i="9"/>
  <c r="M213" i="9" s="1"/>
  <c r="K212" i="9"/>
  <c r="J189" i="3"/>
  <c r="I212" i="9" s="1"/>
  <c r="G212" i="9"/>
  <c r="F189" i="3"/>
  <c r="E212" i="9" s="1"/>
  <c r="D212" i="9"/>
  <c r="A212" i="9"/>
  <c r="K211" i="9"/>
  <c r="J188" i="3"/>
  <c r="I211" i="9" s="1"/>
  <c r="G211" i="9"/>
  <c r="F188" i="3"/>
  <c r="E211" i="9" s="1"/>
  <c r="D211" i="9"/>
  <c r="A211" i="9"/>
  <c r="K210" i="9"/>
  <c r="J187" i="3"/>
  <c r="I210" i="9" s="1"/>
  <c r="G210" i="9"/>
  <c r="F187" i="3"/>
  <c r="E210" i="9" s="1"/>
  <c r="D210" i="9"/>
  <c r="A210" i="9"/>
  <c r="K209" i="9"/>
  <c r="J186" i="3"/>
  <c r="I209" i="9" s="1"/>
  <c r="G209" i="9"/>
  <c r="F186" i="3"/>
  <c r="E209" i="9" s="1"/>
  <c r="D209" i="9"/>
  <c r="A209" i="9"/>
  <c r="K208" i="9"/>
  <c r="J185" i="3"/>
  <c r="I208" i="9" s="1"/>
  <c r="G208" i="9"/>
  <c r="F185" i="3"/>
  <c r="E208" i="9" s="1"/>
  <c r="D208" i="9"/>
  <c r="A208" i="9"/>
  <c r="K207" i="9"/>
  <c r="J184" i="3"/>
  <c r="I207" i="9" s="1"/>
  <c r="G207" i="9"/>
  <c r="F184" i="3"/>
  <c r="E207" i="9" s="1"/>
  <c r="D207" i="9"/>
  <c r="A207" i="9"/>
  <c r="K206" i="9"/>
  <c r="J183" i="3"/>
  <c r="I206" i="9" s="1"/>
  <c r="G206" i="9"/>
  <c r="F183" i="3"/>
  <c r="E206" i="9" s="1"/>
  <c r="D206" i="9"/>
  <c r="A206" i="9"/>
  <c r="K205" i="9"/>
  <c r="J182" i="3"/>
  <c r="I205" i="9" s="1"/>
  <c r="G205" i="9"/>
  <c r="F182" i="3"/>
  <c r="E205" i="9" s="1"/>
  <c r="D205" i="9"/>
  <c r="A205" i="9"/>
  <c r="K204" i="9"/>
  <c r="J181" i="3"/>
  <c r="I204" i="9" s="1"/>
  <c r="G204" i="9"/>
  <c r="F181" i="3"/>
  <c r="E204" i="9" s="1"/>
  <c r="D204" i="9"/>
  <c r="A204" i="9"/>
  <c r="M204" i="9" s="1"/>
  <c r="K203" i="9"/>
  <c r="J180" i="3"/>
  <c r="I203" i="9" s="1"/>
  <c r="G203" i="9"/>
  <c r="F180" i="3"/>
  <c r="E203" i="9" s="1"/>
  <c r="D203" i="9"/>
  <c r="A203" i="9"/>
  <c r="K202" i="9"/>
  <c r="J179" i="3"/>
  <c r="I202" i="9" s="1"/>
  <c r="G202" i="9"/>
  <c r="F179" i="3"/>
  <c r="E202" i="9" s="1"/>
  <c r="D202" i="9"/>
  <c r="A202" i="9"/>
  <c r="M202" i="9" s="1"/>
  <c r="K201" i="9"/>
  <c r="J178" i="3"/>
  <c r="I201" i="9" s="1"/>
  <c r="G201" i="9"/>
  <c r="F178" i="3"/>
  <c r="E201" i="9" s="1"/>
  <c r="D201" i="9"/>
  <c r="A201" i="9"/>
  <c r="K200" i="9"/>
  <c r="J177" i="3"/>
  <c r="I200" i="9" s="1"/>
  <c r="G200" i="9"/>
  <c r="F177" i="3"/>
  <c r="E200" i="9" s="1"/>
  <c r="D200" i="9"/>
  <c r="A200" i="9"/>
  <c r="K199" i="9"/>
  <c r="J176" i="3"/>
  <c r="I199" i="9" s="1"/>
  <c r="G199" i="9"/>
  <c r="F176" i="3"/>
  <c r="E199" i="9" s="1"/>
  <c r="D199" i="9"/>
  <c r="A199" i="9"/>
  <c r="K198" i="9"/>
  <c r="J175" i="3"/>
  <c r="I198" i="9" s="1"/>
  <c r="G198" i="9"/>
  <c r="F175" i="3"/>
  <c r="E198" i="9" s="1"/>
  <c r="D198" i="9"/>
  <c r="A198" i="9"/>
  <c r="K197" i="9"/>
  <c r="J174" i="3"/>
  <c r="I197" i="9" s="1"/>
  <c r="G197" i="9"/>
  <c r="F174" i="3"/>
  <c r="E197" i="9" s="1"/>
  <c r="D197" i="9"/>
  <c r="A197" i="9"/>
  <c r="K196" i="9"/>
  <c r="J173" i="3"/>
  <c r="I196" i="9" s="1"/>
  <c r="G196" i="9"/>
  <c r="F173" i="3"/>
  <c r="E196" i="9" s="1"/>
  <c r="D196" i="9"/>
  <c r="A196" i="9"/>
  <c r="K195" i="9"/>
  <c r="J172" i="3"/>
  <c r="I195" i="9" s="1"/>
  <c r="G195" i="9"/>
  <c r="F172" i="3"/>
  <c r="E195" i="9" s="1"/>
  <c r="D195" i="9"/>
  <c r="A195" i="9"/>
  <c r="K194" i="9"/>
  <c r="J171" i="3"/>
  <c r="I194" i="9" s="1"/>
  <c r="G194" i="9"/>
  <c r="F171" i="3"/>
  <c r="E194" i="9" s="1"/>
  <c r="D194" i="9"/>
  <c r="A194" i="9"/>
  <c r="K193" i="9"/>
  <c r="J170" i="3"/>
  <c r="I193" i="9" s="1"/>
  <c r="G193" i="9"/>
  <c r="F170" i="3"/>
  <c r="E193" i="9" s="1"/>
  <c r="D193" i="9"/>
  <c r="A193" i="9"/>
  <c r="K192" i="9"/>
  <c r="J169" i="3"/>
  <c r="I192" i="9" s="1"/>
  <c r="G192" i="9"/>
  <c r="F169" i="3"/>
  <c r="E192" i="9" s="1"/>
  <c r="D192" i="9"/>
  <c r="A192" i="9"/>
  <c r="K191" i="9"/>
  <c r="J168" i="3"/>
  <c r="I191" i="9" s="1"/>
  <c r="G191" i="9"/>
  <c r="F168" i="3"/>
  <c r="E191" i="9" s="1"/>
  <c r="D191" i="9"/>
  <c r="A191" i="9"/>
  <c r="K190" i="9"/>
  <c r="J167" i="3"/>
  <c r="I190" i="9" s="1"/>
  <c r="G190" i="9"/>
  <c r="F167" i="3"/>
  <c r="E190" i="9" s="1"/>
  <c r="D190" i="9"/>
  <c r="A190" i="9"/>
  <c r="K189" i="9"/>
  <c r="J166" i="3"/>
  <c r="I189" i="9" s="1"/>
  <c r="G189" i="9"/>
  <c r="F166" i="3"/>
  <c r="E189" i="9" s="1"/>
  <c r="D189" i="9"/>
  <c r="A189" i="9"/>
  <c r="K188" i="9"/>
  <c r="J165" i="3"/>
  <c r="I188" i="9" s="1"/>
  <c r="G188" i="9"/>
  <c r="F165" i="3"/>
  <c r="E188" i="9" s="1"/>
  <c r="D188" i="9"/>
  <c r="A188" i="9"/>
  <c r="K187" i="9"/>
  <c r="J164" i="3"/>
  <c r="I187" i="9" s="1"/>
  <c r="G187" i="9"/>
  <c r="F164" i="3"/>
  <c r="E187" i="9" s="1"/>
  <c r="D187" i="9"/>
  <c r="A187" i="9"/>
  <c r="K186" i="9"/>
  <c r="J163" i="3"/>
  <c r="I186" i="9" s="1"/>
  <c r="G186" i="9"/>
  <c r="F163" i="3"/>
  <c r="E186" i="9" s="1"/>
  <c r="D186" i="9"/>
  <c r="A186" i="9"/>
  <c r="K185" i="9"/>
  <c r="J162" i="3"/>
  <c r="I185" i="9" s="1"/>
  <c r="G185" i="9"/>
  <c r="F162" i="3"/>
  <c r="E185" i="9" s="1"/>
  <c r="D185" i="9"/>
  <c r="A185" i="9"/>
  <c r="M185" i="9" s="1"/>
  <c r="K184" i="9"/>
  <c r="J161" i="3"/>
  <c r="I184" i="9" s="1"/>
  <c r="G184" i="9"/>
  <c r="F161" i="3"/>
  <c r="E184" i="9" s="1"/>
  <c r="D184" i="9"/>
  <c r="A184" i="9"/>
  <c r="K183" i="9"/>
  <c r="J160" i="3"/>
  <c r="I183" i="9" s="1"/>
  <c r="G183" i="9"/>
  <c r="F160" i="3"/>
  <c r="E183" i="9" s="1"/>
  <c r="D183" i="9"/>
  <c r="A183" i="9"/>
  <c r="K182" i="9"/>
  <c r="J159" i="3"/>
  <c r="I182" i="9" s="1"/>
  <c r="G182" i="9"/>
  <c r="F159" i="3"/>
  <c r="E182" i="9" s="1"/>
  <c r="D182" i="9"/>
  <c r="A182" i="9"/>
  <c r="M182" i="9" s="1"/>
  <c r="K181" i="9"/>
  <c r="J158" i="3"/>
  <c r="I181" i="9" s="1"/>
  <c r="G181" i="9"/>
  <c r="F158" i="3"/>
  <c r="E181" i="9" s="1"/>
  <c r="D181" i="9"/>
  <c r="A181" i="9"/>
  <c r="K180" i="9"/>
  <c r="J157" i="3"/>
  <c r="I180" i="9" s="1"/>
  <c r="G180" i="9"/>
  <c r="F157" i="3"/>
  <c r="E180" i="9" s="1"/>
  <c r="D180" i="9"/>
  <c r="A180" i="9"/>
  <c r="K179" i="9"/>
  <c r="J156" i="3"/>
  <c r="I179" i="9" s="1"/>
  <c r="G179" i="9"/>
  <c r="F156" i="3"/>
  <c r="E179" i="9" s="1"/>
  <c r="D179" i="9"/>
  <c r="A179" i="9"/>
  <c r="K178" i="9"/>
  <c r="J155" i="3"/>
  <c r="I178" i="9" s="1"/>
  <c r="G178" i="9"/>
  <c r="F155" i="3"/>
  <c r="E178" i="9" s="1"/>
  <c r="D178" i="9"/>
  <c r="A178" i="9"/>
  <c r="K177" i="9"/>
  <c r="J154" i="3"/>
  <c r="I177" i="9" s="1"/>
  <c r="G177" i="9"/>
  <c r="F154" i="3"/>
  <c r="E177" i="9" s="1"/>
  <c r="D177" i="9"/>
  <c r="A177" i="9"/>
  <c r="K176" i="9"/>
  <c r="J153" i="3"/>
  <c r="I176" i="9" s="1"/>
  <c r="G176" i="9"/>
  <c r="F153" i="3"/>
  <c r="E176" i="9" s="1"/>
  <c r="D176" i="9"/>
  <c r="A176" i="9"/>
  <c r="K175" i="9"/>
  <c r="J152" i="3"/>
  <c r="I175" i="9" s="1"/>
  <c r="G175" i="9"/>
  <c r="F152" i="3"/>
  <c r="E175" i="9" s="1"/>
  <c r="D175" i="9"/>
  <c r="A175" i="9"/>
  <c r="K174" i="9"/>
  <c r="J151" i="3"/>
  <c r="I174" i="9" s="1"/>
  <c r="G174" i="9"/>
  <c r="F151" i="3"/>
  <c r="E174" i="9" s="1"/>
  <c r="D174" i="9"/>
  <c r="A174" i="9"/>
  <c r="K173" i="9"/>
  <c r="J150" i="3"/>
  <c r="I173" i="9" s="1"/>
  <c r="G173" i="9"/>
  <c r="F150" i="3"/>
  <c r="E173" i="9" s="1"/>
  <c r="D173" i="9"/>
  <c r="A173" i="9"/>
  <c r="K172" i="9"/>
  <c r="J149" i="3"/>
  <c r="I172" i="9" s="1"/>
  <c r="G172" i="9"/>
  <c r="F149" i="3"/>
  <c r="E172" i="9" s="1"/>
  <c r="D172" i="9"/>
  <c r="A172" i="9"/>
  <c r="K171" i="9"/>
  <c r="J148" i="3"/>
  <c r="I171" i="9" s="1"/>
  <c r="G171" i="9"/>
  <c r="F148" i="3"/>
  <c r="E171" i="9" s="1"/>
  <c r="D171" i="9"/>
  <c r="A171" i="9"/>
  <c r="K170" i="9"/>
  <c r="J147" i="3"/>
  <c r="I170" i="9" s="1"/>
  <c r="G170" i="9"/>
  <c r="F147" i="3"/>
  <c r="E170" i="9" s="1"/>
  <c r="D170" i="9"/>
  <c r="A170" i="9"/>
  <c r="K169" i="9"/>
  <c r="J146" i="3"/>
  <c r="I169" i="9" s="1"/>
  <c r="G169" i="9"/>
  <c r="F146" i="3"/>
  <c r="E169" i="9" s="1"/>
  <c r="D169" i="9"/>
  <c r="A169" i="9"/>
  <c r="K168" i="9"/>
  <c r="J145" i="3"/>
  <c r="I168" i="9" s="1"/>
  <c r="G168" i="9"/>
  <c r="F145" i="3"/>
  <c r="E168" i="9" s="1"/>
  <c r="D168" i="9"/>
  <c r="A168" i="9"/>
  <c r="K167" i="9"/>
  <c r="J144" i="3"/>
  <c r="I167" i="9" s="1"/>
  <c r="G167" i="9"/>
  <c r="F144" i="3"/>
  <c r="E167" i="9" s="1"/>
  <c r="D167" i="9"/>
  <c r="A167" i="9"/>
  <c r="K166" i="9"/>
  <c r="J143" i="3"/>
  <c r="I166" i="9" s="1"/>
  <c r="G166" i="9"/>
  <c r="F143" i="3"/>
  <c r="E166" i="9" s="1"/>
  <c r="D166" i="9"/>
  <c r="A166" i="9"/>
  <c r="K165" i="9"/>
  <c r="J142" i="3"/>
  <c r="I165" i="9" s="1"/>
  <c r="G165" i="9"/>
  <c r="F142" i="3"/>
  <c r="E165" i="9" s="1"/>
  <c r="D165" i="9"/>
  <c r="A165" i="9"/>
  <c r="K164" i="9"/>
  <c r="J141" i="3"/>
  <c r="I164" i="9" s="1"/>
  <c r="G164" i="9"/>
  <c r="F141" i="3"/>
  <c r="E164" i="9" s="1"/>
  <c r="D164" i="9"/>
  <c r="A164" i="9"/>
  <c r="K163" i="9"/>
  <c r="J140" i="3"/>
  <c r="I163" i="9" s="1"/>
  <c r="G163" i="9"/>
  <c r="F140" i="3"/>
  <c r="E163" i="9" s="1"/>
  <c r="D163" i="9"/>
  <c r="A163" i="9"/>
  <c r="K162" i="9"/>
  <c r="J139" i="3"/>
  <c r="I162" i="9" s="1"/>
  <c r="G162" i="9"/>
  <c r="F139" i="3"/>
  <c r="E162" i="9" s="1"/>
  <c r="D162" i="9"/>
  <c r="A162" i="9"/>
  <c r="B162" i="9" s="1"/>
  <c r="K161" i="9"/>
  <c r="J138" i="3"/>
  <c r="I161" i="9" s="1"/>
  <c r="G161" i="9"/>
  <c r="F138" i="3"/>
  <c r="E161" i="9" s="1"/>
  <c r="D161" i="9"/>
  <c r="A161" i="9"/>
  <c r="K160" i="9"/>
  <c r="J137" i="3"/>
  <c r="I160" i="9" s="1"/>
  <c r="G160" i="9"/>
  <c r="F137" i="3"/>
  <c r="E160" i="9" s="1"/>
  <c r="D160" i="9"/>
  <c r="A160" i="9"/>
  <c r="M160" i="9" s="1"/>
  <c r="K159" i="9"/>
  <c r="J136" i="3"/>
  <c r="I159" i="9" s="1"/>
  <c r="G159" i="9"/>
  <c r="F136" i="3"/>
  <c r="E159" i="9" s="1"/>
  <c r="D159" i="9"/>
  <c r="A159" i="9"/>
  <c r="A158" i="9"/>
  <c r="K158" i="9"/>
  <c r="J135" i="3"/>
  <c r="I158" i="9" s="1"/>
  <c r="G158" i="9"/>
  <c r="F135" i="3"/>
  <c r="E158" i="9" s="1"/>
  <c r="D158" i="9"/>
  <c r="A157" i="9"/>
  <c r="K157" i="9"/>
  <c r="J134" i="3"/>
  <c r="I157" i="9" s="1"/>
  <c r="G157" i="9"/>
  <c r="F134" i="3"/>
  <c r="E157" i="9" s="1"/>
  <c r="D157" i="9"/>
  <c r="A156" i="9"/>
  <c r="M156" i="9" s="1"/>
  <c r="K156" i="9"/>
  <c r="J133" i="3"/>
  <c r="I156" i="9" s="1"/>
  <c r="G156" i="9"/>
  <c r="F133" i="3"/>
  <c r="E156" i="9" s="1"/>
  <c r="D156" i="9"/>
  <c r="A155" i="9"/>
  <c r="K155" i="9"/>
  <c r="J132" i="3"/>
  <c r="I155" i="9" s="1"/>
  <c r="G155" i="9"/>
  <c r="F132" i="3"/>
  <c r="E155" i="9" s="1"/>
  <c r="D155" i="9"/>
  <c r="A154" i="9"/>
  <c r="M154" i="9" s="1"/>
  <c r="K154" i="9"/>
  <c r="J131" i="3"/>
  <c r="I154" i="9" s="1"/>
  <c r="G154" i="9"/>
  <c r="F131" i="3"/>
  <c r="E154" i="9" s="1"/>
  <c r="D154" i="9"/>
  <c r="A153" i="9"/>
  <c r="K153" i="9"/>
  <c r="J130" i="3"/>
  <c r="I153" i="9" s="1"/>
  <c r="G153" i="9"/>
  <c r="F130" i="3"/>
  <c r="E153" i="9" s="1"/>
  <c r="D153" i="9"/>
  <c r="A152" i="9"/>
  <c r="K152" i="9"/>
  <c r="J129" i="3"/>
  <c r="I152" i="9" s="1"/>
  <c r="G152" i="9"/>
  <c r="F129" i="3"/>
  <c r="E152" i="9" s="1"/>
  <c r="D152" i="9"/>
  <c r="A151" i="9"/>
  <c r="K151" i="9"/>
  <c r="J128" i="3"/>
  <c r="I151" i="9" s="1"/>
  <c r="G151" i="9"/>
  <c r="F128" i="3"/>
  <c r="E151" i="9" s="1"/>
  <c r="D151" i="9"/>
  <c r="A150" i="9"/>
  <c r="M150" i="9" s="1"/>
  <c r="K150" i="9"/>
  <c r="J127" i="3"/>
  <c r="I150" i="9" s="1"/>
  <c r="G150" i="9"/>
  <c r="F127" i="3"/>
  <c r="E150" i="9" s="1"/>
  <c r="D150" i="9"/>
  <c r="A149" i="9"/>
  <c r="K149" i="9"/>
  <c r="J126" i="3"/>
  <c r="I149" i="9" s="1"/>
  <c r="G149" i="9"/>
  <c r="F126" i="3"/>
  <c r="E149" i="9" s="1"/>
  <c r="D149" i="9"/>
  <c r="A148" i="9"/>
  <c r="K148" i="9"/>
  <c r="J125" i="3"/>
  <c r="I148" i="9" s="1"/>
  <c r="G148" i="9"/>
  <c r="F125" i="3"/>
  <c r="E148" i="9" s="1"/>
  <c r="D148" i="9"/>
  <c r="A147" i="9"/>
  <c r="M147" i="9" s="1"/>
  <c r="K147" i="9"/>
  <c r="J124" i="3"/>
  <c r="I147" i="9" s="1"/>
  <c r="G147" i="9"/>
  <c r="F124" i="3"/>
  <c r="E147" i="9" s="1"/>
  <c r="D147" i="9"/>
  <c r="A146" i="9"/>
  <c r="K146" i="9"/>
  <c r="J123" i="3"/>
  <c r="I146" i="9" s="1"/>
  <c r="G146" i="9"/>
  <c r="F123" i="3"/>
  <c r="E146" i="9" s="1"/>
  <c r="D146" i="9"/>
  <c r="A145" i="9"/>
  <c r="M145" i="9" s="1"/>
  <c r="K145" i="9"/>
  <c r="J122" i="3"/>
  <c r="I145" i="9" s="1"/>
  <c r="G145" i="9"/>
  <c r="F122" i="3"/>
  <c r="E145" i="9" s="1"/>
  <c r="D145" i="9"/>
  <c r="A144" i="9"/>
  <c r="K144" i="9"/>
  <c r="J121" i="3"/>
  <c r="I144" i="9" s="1"/>
  <c r="G144" i="9"/>
  <c r="F121" i="3"/>
  <c r="E144" i="9" s="1"/>
  <c r="D144" i="9"/>
  <c r="A143" i="9"/>
  <c r="K143" i="9"/>
  <c r="J120" i="3"/>
  <c r="I143" i="9" s="1"/>
  <c r="G143" i="9"/>
  <c r="F120" i="3"/>
  <c r="E143" i="9" s="1"/>
  <c r="D143" i="9"/>
  <c r="A142" i="9"/>
  <c r="M142" i="9" s="1"/>
  <c r="K142" i="9"/>
  <c r="J119" i="3"/>
  <c r="I142" i="9" s="1"/>
  <c r="G142" i="9"/>
  <c r="F119" i="3"/>
  <c r="E142" i="9" s="1"/>
  <c r="D142" i="9"/>
  <c r="A141" i="9"/>
  <c r="M141" i="9" s="1"/>
  <c r="K141" i="9"/>
  <c r="J118" i="3"/>
  <c r="I141" i="9" s="1"/>
  <c r="G141" i="9"/>
  <c r="F118" i="3"/>
  <c r="E141" i="9" s="1"/>
  <c r="D141" i="9"/>
  <c r="A140" i="9"/>
  <c r="K140" i="9"/>
  <c r="J117" i="3"/>
  <c r="I140" i="9" s="1"/>
  <c r="G140" i="9"/>
  <c r="F117" i="3"/>
  <c r="E140" i="9" s="1"/>
  <c r="D140" i="9"/>
  <c r="A139" i="9"/>
  <c r="K139" i="9"/>
  <c r="J116" i="3"/>
  <c r="I139" i="9" s="1"/>
  <c r="G139" i="9"/>
  <c r="F116" i="3"/>
  <c r="E139" i="9" s="1"/>
  <c r="D139" i="9"/>
  <c r="A138" i="9"/>
  <c r="M138" i="9" s="1"/>
  <c r="K138" i="9"/>
  <c r="J115" i="3"/>
  <c r="I138" i="9" s="1"/>
  <c r="G138" i="9"/>
  <c r="F115" i="3"/>
  <c r="E138" i="9" s="1"/>
  <c r="D138" i="9"/>
  <c r="A137" i="9"/>
  <c r="M137" i="9" s="1"/>
  <c r="K137" i="9"/>
  <c r="J114" i="3"/>
  <c r="I137" i="9" s="1"/>
  <c r="G137" i="9"/>
  <c r="F114" i="3"/>
  <c r="E137" i="9" s="1"/>
  <c r="D137" i="9"/>
  <c r="A136" i="9"/>
  <c r="M136" i="9" s="1"/>
  <c r="K136" i="9"/>
  <c r="J113" i="3"/>
  <c r="I136" i="9" s="1"/>
  <c r="G136" i="9"/>
  <c r="F113" i="3"/>
  <c r="E136" i="9" s="1"/>
  <c r="D136" i="9"/>
  <c r="A135" i="9"/>
  <c r="M135" i="9" s="1"/>
  <c r="K135" i="9"/>
  <c r="J112" i="3"/>
  <c r="I135" i="9" s="1"/>
  <c r="G135" i="9"/>
  <c r="F112" i="3"/>
  <c r="E135" i="9" s="1"/>
  <c r="D135" i="9"/>
  <c r="A134" i="9"/>
  <c r="M134" i="9" s="1"/>
  <c r="K134" i="9"/>
  <c r="J111" i="3"/>
  <c r="I134" i="9" s="1"/>
  <c r="G134" i="9"/>
  <c r="F111" i="3"/>
  <c r="E134" i="9" s="1"/>
  <c r="D134" i="9"/>
  <c r="A133" i="9"/>
  <c r="K133" i="9"/>
  <c r="J110" i="3"/>
  <c r="I133" i="9" s="1"/>
  <c r="G133" i="9"/>
  <c r="F110" i="3"/>
  <c r="E133" i="9" s="1"/>
  <c r="D133" i="9"/>
  <c r="A132" i="9"/>
  <c r="K132" i="9"/>
  <c r="J109" i="3"/>
  <c r="I132" i="9" s="1"/>
  <c r="G132" i="9"/>
  <c r="F109" i="3"/>
  <c r="E132" i="9" s="1"/>
  <c r="D132" i="9"/>
  <c r="A131" i="9"/>
  <c r="M131" i="9" s="1"/>
  <c r="K131" i="9"/>
  <c r="J108" i="3"/>
  <c r="I131" i="9" s="1"/>
  <c r="G131" i="9"/>
  <c r="F108" i="3"/>
  <c r="E131" i="9" s="1"/>
  <c r="D131" i="9"/>
  <c r="A130" i="9"/>
  <c r="M130" i="9" s="1"/>
  <c r="K130" i="9"/>
  <c r="J107" i="3"/>
  <c r="I130" i="9" s="1"/>
  <c r="G130" i="9"/>
  <c r="F107" i="3"/>
  <c r="E130" i="9" s="1"/>
  <c r="D130" i="9"/>
  <c r="A129" i="9"/>
  <c r="M129" i="9" s="1"/>
  <c r="K129" i="9"/>
  <c r="J106" i="3"/>
  <c r="I129" i="9" s="1"/>
  <c r="G129" i="9"/>
  <c r="F106" i="3"/>
  <c r="E129" i="9" s="1"/>
  <c r="D129" i="9"/>
  <c r="A128" i="9"/>
  <c r="M128" i="9" s="1"/>
  <c r="K128" i="9"/>
  <c r="J105" i="3"/>
  <c r="G128" i="9"/>
  <c r="F105" i="3"/>
  <c r="E128" i="9" s="1"/>
  <c r="D128" i="9"/>
  <c r="A127" i="9"/>
  <c r="K127" i="9"/>
  <c r="J104" i="3"/>
  <c r="I127" i="9" s="1"/>
  <c r="G127" i="9"/>
  <c r="F104" i="3"/>
  <c r="E127" i="9" s="1"/>
  <c r="D127" i="9"/>
  <c r="A126" i="9"/>
  <c r="K126" i="9"/>
  <c r="J103" i="3"/>
  <c r="I126" i="9" s="1"/>
  <c r="G126" i="9"/>
  <c r="F103" i="3"/>
  <c r="E126" i="9" s="1"/>
  <c r="D126" i="9"/>
  <c r="A125" i="9"/>
  <c r="M125" i="9" s="1"/>
  <c r="K125" i="9"/>
  <c r="J102" i="3"/>
  <c r="I125" i="9" s="1"/>
  <c r="G125" i="9"/>
  <c r="F102" i="3"/>
  <c r="E125" i="9" s="1"/>
  <c r="D125" i="9"/>
  <c r="A124" i="9"/>
  <c r="M124" i="9" s="1"/>
  <c r="K124" i="9"/>
  <c r="J101" i="3"/>
  <c r="I124" i="9" s="1"/>
  <c r="G124" i="9"/>
  <c r="F101" i="3"/>
  <c r="E124" i="9" s="1"/>
  <c r="D124" i="9"/>
  <c r="A123" i="9"/>
  <c r="K123" i="9"/>
  <c r="J100" i="3"/>
  <c r="I123" i="9" s="1"/>
  <c r="G123" i="9"/>
  <c r="F100" i="3"/>
  <c r="E123" i="9" s="1"/>
  <c r="D123" i="9"/>
  <c r="A122" i="9"/>
  <c r="K122" i="9"/>
  <c r="J99" i="3"/>
  <c r="I122" i="9" s="1"/>
  <c r="G122" i="9"/>
  <c r="F99" i="3"/>
  <c r="E122" i="9" s="1"/>
  <c r="D122" i="9"/>
  <c r="A121" i="9"/>
  <c r="M121" i="9" s="1"/>
  <c r="K121" i="9"/>
  <c r="J98" i="3"/>
  <c r="I121" i="9" s="1"/>
  <c r="G121" i="9"/>
  <c r="F98" i="3"/>
  <c r="E121" i="9" s="1"/>
  <c r="D121" i="9"/>
  <c r="A120" i="9"/>
  <c r="K120" i="9"/>
  <c r="J97" i="3"/>
  <c r="I120" i="9" s="1"/>
  <c r="G120" i="9"/>
  <c r="F97" i="3"/>
  <c r="E120" i="9" s="1"/>
  <c r="D120" i="9"/>
  <c r="A119" i="9"/>
  <c r="M119" i="9" s="1"/>
  <c r="K119" i="9"/>
  <c r="J96" i="3"/>
  <c r="I119" i="9" s="1"/>
  <c r="G119" i="9"/>
  <c r="F96" i="3"/>
  <c r="E119" i="9" s="1"/>
  <c r="D119" i="9"/>
  <c r="A118" i="9"/>
  <c r="K118" i="9"/>
  <c r="J95" i="3"/>
  <c r="I118" i="9" s="1"/>
  <c r="G118" i="9"/>
  <c r="F95" i="3"/>
  <c r="E118" i="9" s="1"/>
  <c r="D118" i="9"/>
  <c r="A117" i="9"/>
  <c r="K117" i="9"/>
  <c r="J94" i="3"/>
  <c r="I117" i="9" s="1"/>
  <c r="G117" i="9"/>
  <c r="F94" i="3"/>
  <c r="E117" i="9" s="1"/>
  <c r="D117" i="9"/>
  <c r="A116" i="9"/>
  <c r="M116" i="9" s="1"/>
  <c r="K116" i="9"/>
  <c r="J93" i="3"/>
  <c r="I116" i="9" s="1"/>
  <c r="G116" i="9"/>
  <c r="F93" i="3"/>
  <c r="E116" i="9" s="1"/>
  <c r="D116" i="9"/>
  <c r="A115" i="9"/>
  <c r="M115" i="9" s="1"/>
  <c r="K115" i="9"/>
  <c r="J92" i="3"/>
  <c r="I115" i="9" s="1"/>
  <c r="G115" i="9"/>
  <c r="F92" i="3"/>
  <c r="E115" i="9" s="1"/>
  <c r="D115" i="9"/>
  <c r="A114" i="9"/>
  <c r="K114" i="9"/>
  <c r="J91" i="3"/>
  <c r="I114" i="9" s="1"/>
  <c r="G114" i="9"/>
  <c r="F91" i="3"/>
  <c r="E114" i="9" s="1"/>
  <c r="D114" i="9"/>
  <c r="A113" i="9"/>
  <c r="K113" i="9"/>
  <c r="J90" i="3"/>
  <c r="I113" i="9" s="1"/>
  <c r="G113" i="9"/>
  <c r="F90" i="3"/>
  <c r="E113" i="9" s="1"/>
  <c r="D113" i="9"/>
  <c r="A112" i="9"/>
  <c r="M112" i="9" s="1"/>
  <c r="K112" i="9"/>
  <c r="J89" i="3"/>
  <c r="I112" i="9" s="1"/>
  <c r="G112" i="9"/>
  <c r="F89" i="3"/>
  <c r="E112" i="9" s="1"/>
  <c r="D112" i="9"/>
  <c r="A111" i="9"/>
  <c r="K111" i="9"/>
  <c r="J88" i="3"/>
  <c r="I111" i="9" s="1"/>
  <c r="G111" i="9"/>
  <c r="F88" i="3"/>
  <c r="E111" i="9" s="1"/>
  <c r="D111" i="9"/>
  <c r="A110" i="9"/>
  <c r="M110" i="9" s="1"/>
  <c r="K110" i="9"/>
  <c r="J87" i="3"/>
  <c r="I110" i="9" s="1"/>
  <c r="G110" i="9"/>
  <c r="F87" i="3"/>
  <c r="E110" i="9" s="1"/>
  <c r="D110" i="9"/>
  <c r="A109" i="9"/>
  <c r="K109" i="9"/>
  <c r="J86" i="3"/>
  <c r="I109" i="9" s="1"/>
  <c r="G109" i="9"/>
  <c r="F86" i="3"/>
  <c r="E109" i="9" s="1"/>
  <c r="D109" i="9"/>
  <c r="A108" i="9"/>
  <c r="K108" i="9"/>
  <c r="J85" i="3"/>
  <c r="I108" i="9" s="1"/>
  <c r="G108" i="9"/>
  <c r="F85" i="3"/>
  <c r="E108" i="9" s="1"/>
  <c r="D108" i="9"/>
  <c r="A107" i="9"/>
  <c r="M107" i="9" s="1"/>
  <c r="K107" i="9"/>
  <c r="J84" i="3"/>
  <c r="I107" i="9" s="1"/>
  <c r="G107" i="9"/>
  <c r="F84" i="3"/>
  <c r="E107" i="9" s="1"/>
  <c r="D107" i="9"/>
  <c r="A106" i="9"/>
  <c r="M106" i="9" s="1"/>
  <c r="K106" i="9"/>
  <c r="J83" i="3"/>
  <c r="I106" i="9" s="1"/>
  <c r="G106" i="9"/>
  <c r="F83" i="3"/>
  <c r="E106" i="9" s="1"/>
  <c r="D106" i="9"/>
  <c r="A105" i="9"/>
  <c r="K105" i="9"/>
  <c r="J82" i="3"/>
  <c r="I105" i="9" s="1"/>
  <c r="G105" i="9"/>
  <c r="F82" i="3"/>
  <c r="E105" i="9" s="1"/>
  <c r="D105" i="9"/>
  <c r="A104" i="9"/>
  <c r="K104" i="9"/>
  <c r="J81" i="3"/>
  <c r="I104" i="9" s="1"/>
  <c r="G104" i="9"/>
  <c r="F81" i="3"/>
  <c r="E104" i="9" s="1"/>
  <c r="D104" i="9"/>
  <c r="A103" i="9"/>
  <c r="K103" i="9"/>
  <c r="J80" i="3"/>
  <c r="I103" i="9" s="1"/>
  <c r="G103" i="9"/>
  <c r="F80" i="3"/>
  <c r="E103" i="9" s="1"/>
  <c r="D103" i="9"/>
  <c r="A102" i="9"/>
  <c r="K102" i="9"/>
  <c r="J79" i="3"/>
  <c r="I102" i="9" s="1"/>
  <c r="G102" i="9"/>
  <c r="F79" i="3"/>
  <c r="E102" i="9" s="1"/>
  <c r="D102" i="9"/>
  <c r="A101" i="9"/>
  <c r="M101" i="9" s="1"/>
  <c r="K101" i="9"/>
  <c r="J78" i="3"/>
  <c r="I101" i="9" s="1"/>
  <c r="G101" i="9"/>
  <c r="F78" i="3"/>
  <c r="E101" i="9" s="1"/>
  <c r="D101" i="9"/>
  <c r="A100" i="9"/>
  <c r="K100" i="9"/>
  <c r="J77" i="3"/>
  <c r="I100" i="9" s="1"/>
  <c r="G100" i="9"/>
  <c r="F77" i="3"/>
  <c r="E100" i="9" s="1"/>
  <c r="D100" i="9"/>
  <c r="A99" i="9"/>
  <c r="K99" i="9"/>
  <c r="J76" i="3"/>
  <c r="I99" i="9" s="1"/>
  <c r="G99" i="9"/>
  <c r="F76" i="3"/>
  <c r="E99" i="9" s="1"/>
  <c r="D99" i="9"/>
  <c r="A98" i="9"/>
  <c r="M98" i="9" s="1"/>
  <c r="K98" i="9"/>
  <c r="J75" i="3"/>
  <c r="I98" i="9" s="1"/>
  <c r="G98" i="9"/>
  <c r="F75" i="3"/>
  <c r="E98" i="9" s="1"/>
  <c r="D98" i="9"/>
  <c r="A97" i="9"/>
  <c r="M97" i="9" s="1"/>
  <c r="K97" i="9"/>
  <c r="J74" i="3"/>
  <c r="I97" i="9" s="1"/>
  <c r="G97" i="9"/>
  <c r="F74" i="3"/>
  <c r="E97" i="9" s="1"/>
  <c r="D97" i="9"/>
  <c r="A96" i="9"/>
  <c r="K96" i="9"/>
  <c r="J73" i="3"/>
  <c r="I96" i="9" s="1"/>
  <c r="G96" i="9"/>
  <c r="F73" i="3"/>
  <c r="E96" i="9" s="1"/>
  <c r="D96" i="9"/>
  <c r="A95" i="9"/>
  <c r="K95" i="9"/>
  <c r="J72" i="3"/>
  <c r="I95" i="9" s="1"/>
  <c r="G95" i="9"/>
  <c r="F72" i="3"/>
  <c r="E95" i="9" s="1"/>
  <c r="D95" i="9"/>
  <c r="A94" i="9"/>
  <c r="M94" i="9" s="1"/>
  <c r="K94" i="9"/>
  <c r="J71" i="3"/>
  <c r="I94" i="9" s="1"/>
  <c r="G94" i="9"/>
  <c r="F71" i="3"/>
  <c r="E94" i="9" s="1"/>
  <c r="D94" i="9"/>
  <c r="A93" i="9"/>
  <c r="K93" i="9"/>
  <c r="J70" i="3"/>
  <c r="I93" i="9" s="1"/>
  <c r="G93" i="9"/>
  <c r="F70" i="3"/>
  <c r="E93" i="9" s="1"/>
  <c r="D93" i="9"/>
  <c r="A92" i="9"/>
  <c r="M92" i="9" s="1"/>
  <c r="K92" i="9"/>
  <c r="J69" i="3"/>
  <c r="I92" i="9" s="1"/>
  <c r="G92" i="9"/>
  <c r="F69" i="3"/>
  <c r="E92" i="9" s="1"/>
  <c r="D92" i="9"/>
  <c r="A91" i="9"/>
  <c r="K91" i="9"/>
  <c r="J68" i="3"/>
  <c r="I91" i="9" s="1"/>
  <c r="G91" i="9"/>
  <c r="F68" i="3"/>
  <c r="E91" i="9" s="1"/>
  <c r="D91" i="9"/>
  <c r="A90" i="9"/>
  <c r="K90" i="9"/>
  <c r="J67" i="3"/>
  <c r="I90" i="9" s="1"/>
  <c r="G90" i="9"/>
  <c r="F67" i="3"/>
  <c r="E90" i="9" s="1"/>
  <c r="D90" i="9"/>
  <c r="A89" i="9"/>
  <c r="M89" i="9" s="1"/>
  <c r="K89" i="9"/>
  <c r="J66" i="3"/>
  <c r="I89" i="9" s="1"/>
  <c r="G89" i="9"/>
  <c r="F66" i="3"/>
  <c r="E89" i="9" s="1"/>
  <c r="D89" i="9"/>
  <c r="A88" i="9"/>
  <c r="M88" i="9" s="1"/>
  <c r="K88" i="9"/>
  <c r="J65" i="3"/>
  <c r="I88" i="9" s="1"/>
  <c r="G88" i="9"/>
  <c r="F65" i="3"/>
  <c r="E88" i="9" s="1"/>
  <c r="D88" i="9"/>
  <c r="A87" i="9"/>
  <c r="K87" i="9"/>
  <c r="J64" i="3"/>
  <c r="I87" i="9" s="1"/>
  <c r="G87" i="9"/>
  <c r="F64" i="3"/>
  <c r="E87" i="9" s="1"/>
  <c r="D87" i="9"/>
  <c r="A86" i="9"/>
  <c r="K86" i="9"/>
  <c r="J63" i="3"/>
  <c r="I86" i="9" s="1"/>
  <c r="G86" i="9"/>
  <c r="F63" i="3"/>
  <c r="E86" i="9" s="1"/>
  <c r="D86" i="9"/>
  <c r="A85" i="9"/>
  <c r="M85" i="9" s="1"/>
  <c r="K85" i="9"/>
  <c r="J62" i="3"/>
  <c r="I85" i="9" s="1"/>
  <c r="G85" i="9"/>
  <c r="F62" i="3"/>
  <c r="E85" i="9" s="1"/>
  <c r="D85" i="9"/>
  <c r="A84" i="9"/>
  <c r="K84" i="9"/>
  <c r="J61" i="3"/>
  <c r="I84" i="9" s="1"/>
  <c r="G84" i="9"/>
  <c r="F61" i="3"/>
  <c r="E84" i="9" s="1"/>
  <c r="D84" i="9"/>
  <c r="A83" i="9"/>
  <c r="M83" i="9" s="1"/>
  <c r="K83" i="9"/>
  <c r="J60" i="3"/>
  <c r="I83" i="9" s="1"/>
  <c r="G83" i="9"/>
  <c r="F60" i="3"/>
  <c r="E83" i="9" s="1"/>
  <c r="D83" i="9"/>
  <c r="A82" i="9"/>
  <c r="K82" i="9"/>
  <c r="J59" i="3"/>
  <c r="I82" i="9" s="1"/>
  <c r="G82" i="9"/>
  <c r="F59" i="3"/>
  <c r="E82" i="9" s="1"/>
  <c r="D82" i="9"/>
  <c r="A81" i="9"/>
  <c r="K81" i="9"/>
  <c r="J58" i="3"/>
  <c r="I81" i="9" s="1"/>
  <c r="G81" i="9"/>
  <c r="F58" i="3"/>
  <c r="E81" i="9" s="1"/>
  <c r="D81" i="9"/>
  <c r="A80" i="9"/>
  <c r="M80" i="9" s="1"/>
  <c r="K80" i="9"/>
  <c r="J57" i="3"/>
  <c r="I80" i="9" s="1"/>
  <c r="G80" i="9"/>
  <c r="F57" i="3"/>
  <c r="E80" i="9" s="1"/>
  <c r="D80" i="9"/>
  <c r="A79" i="9"/>
  <c r="M79" i="9" s="1"/>
  <c r="K79" i="9"/>
  <c r="J56" i="3"/>
  <c r="I79" i="9" s="1"/>
  <c r="G79" i="9"/>
  <c r="F56" i="3"/>
  <c r="E79" i="9" s="1"/>
  <c r="D79" i="9"/>
  <c r="A78" i="9"/>
  <c r="K78" i="9"/>
  <c r="J55" i="3"/>
  <c r="I78" i="9" s="1"/>
  <c r="G78" i="9"/>
  <c r="F55" i="3"/>
  <c r="E78" i="9" s="1"/>
  <c r="D78" i="9"/>
  <c r="A77" i="9"/>
  <c r="K77" i="9"/>
  <c r="J54" i="3"/>
  <c r="I77" i="9" s="1"/>
  <c r="G77" i="9"/>
  <c r="F54" i="3"/>
  <c r="E77" i="9" s="1"/>
  <c r="D77" i="9"/>
  <c r="A76" i="9"/>
  <c r="M76" i="9" s="1"/>
  <c r="K76" i="9"/>
  <c r="J53" i="3"/>
  <c r="I76" i="9" s="1"/>
  <c r="G76" i="9"/>
  <c r="F53" i="3"/>
  <c r="E76" i="9" s="1"/>
  <c r="D76" i="9"/>
  <c r="A75" i="9"/>
  <c r="K75" i="9"/>
  <c r="J52" i="3"/>
  <c r="I75" i="9" s="1"/>
  <c r="G75" i="9"/>
  <c r="F52" i="3"/>
  <c r="E75" i="9" s="1"/>
  <c r="D75" i="9"/>
  <c r="A74" i="9"/>
  <c r="M74" i="9" s="1"/>
  <c r="K74" i="9"/>
  <c r="J51" i="3"/>
  <c r="I74" i="9" s="1"/>
  <c r="G74" i="9"/>
  <c r="F51" i="3"/>
  <c r="E74" i="9" s="1"/>
  <c r="D74" i="9"/>
  <c r="A73" i="9"/>
  <c r="K73" i="9"/>
  <c r="J50" i="3"/>
  <c r="I73" i="9" s="1"/>
  <c r="G73" i="9"/>
  <c r="F50" i="3"/>
  <c r="E73" i="9" s="1"/>
  <c r="D73" i="9"/>
  <c r="A72" i="9"/>
  <c r="K72" i="9"/>
  <c r="J49" i="3"/>
  <c r="I72" i="9" s="1"/>
  <c r="G72" i="9"/>
  <c r="F49" i="3"/>
  <c r="E72" i="9" s="1"/>
  <c r="D72" i="9"/>
  <c r="A71" i="9"/>
  <c r="M71" i="9" s="1"/>
  <c r="K71" i="9"/>
  <c r="J48" i="3"/>
  <c r="I71" i="9" s="1"/>
  <c r="G71" i="9"/>
  <c r="F48" i="3"/>
  <c r="E71" i="9" s="1"/>
  <c r="D71" i="9"/>
  <c r="A70" i="9"/>
  <c r="M70" i="9" s="1"/>
  <c r="K70" i="9"/>
  <c r="J47" i="3"/>
  <c r="I70" i="9" s="1"/>
  <c r="G70" i="9"/>
  <c r="F47" i="3"/>
  <c r="E70" i="9" s="1"/>
  <c r="D70" i="9"/>
  <c r="A69" i="9"/>
  <c r="K69" i="9"/>
  <c r="J46" i="3"/>
  <c r="I69" i="9" s="1"/>
  <c r="G69" i="9"/>
  <c r="F46" i="3"/>
  <c r="E69" i="9" s="1"/>
  <c r="D69" i="9"/>
  <c r="A68" i="9"/>
  <c r="K68" i="9"/>
  <c r="J45" i="3"/>
  <c r="I68" i="9" s="1"/>
  <c r="G68" i="9"/>
  <c r="F45" i="3"/>
  <c r="E68" i="9" s="1"/>
  <c r="D68" i="9"/>
  <c r="A67" i="9"/>
  <c r="M67" i="9" s="1"/>
  <c r="K67" i="9"/>
  <c r="J44" i="3"/>
  <c r="I67" i="9" s="1"/>
  <c r="G67" i="9"/>
  <c r="F44" i="3"/>
  <c r="E67" i="9" s="1"/>
  <c r="D67" i="9"/>
  <c r="A66" i="9"/>
  <c r="K66" i="9"/>
  <c r="J43" i="3"/>
  <c r="I66" i="9" s="1"/>
  <c r="G66" i="9"/>
  <c r="F43" i="3"/>
  <c r="E66" i="9" s="1"/>
  <c r="D66" i="9"/>
  <c r="A65" i="9"/>
  <c r="M65" i="9" s="1"/>
  <c r="K65" i="9"/>
  <c r="J42" i="3"/>
  <c r="I65" i="9" s="1"/>
  <c r="G65" i="9"/>
  <c r="F42" i="3"/>
  <c r="E65" i="9" s="1"/>
  <c r="D65" i="9"/>
  <c r="A64" i="9"/>
  <c r="K64" i="9"/>
  <c r="J41" i="3"/>
  <c r="I64" i="9" s="1"/>
  <c r="G64" i="9"/>
  <c r="F41" i="3"/>
  <c r="E64" i="9" s="1"/>
  <c r="D64" i="9"/>
  <c r="A63" i="9"/>
  <c r="K63" i="9"/>
  <c r="J40" i="3"/>
  <c r="I63" i="9" s="1"/>
  <c r="G63" i="9"/>
  <c r="F40" i="3"/>
  <c r="E63" i="9" s="1"/>
  <c r="D63" i="9"/>
  <c r="A62" i="9"/>
  <c r="M62" i="9" s="1"/>
  <c r="K62" i="9"/>
  <c r="J39" i="3"/>
  <c r="I62" i="9" s="1"/>
  <c r="G62" i="9"/>
  <c r="F39" i="3"/>
  <c r="E55" i="10" s="1"/>
  <c r="D62" i="9"/>
  <c r="A61" i="9"/>
  <c r="M61" i="9" s="1"/>
  <c r="K61" i="9"/>
  <c r="J38" i="3"/>
  <c r="I61" i="9" s="1"/>
  <c r="G61" i="9"/>
  <c r="F38" i="3"/>
  <c r="E61" i="9" s="1"/>
  <c r="D61" i="9"/>
  <c r="A60" i="9"/>
  <c r="K60" i="9"/>
  <c r="J37" i="3"/>
  <c r="I60" i="9" s="1"/>
  <c r="G60" i="9"/>
  <c r="F37" i="3"/>
  <c r="E60" i="9" s="1"/>
  <c r="D60" i="9"/>
  <c r="A59" i="9"/>
  <c r="K59" i="9"/>
  <c r="J36" i="3"/>
  <c r="I59" i="9" s="1"/>
  <c r="G59" i="9"/>
  <c r="F36" i="3"/>
  <c r="E59" i="9" s="1"/>
  <c r="D59" i="9"/>
  <c r="A58" i="9"/>
  <c r="M58" i="9" s="1"/>
  <c r="K58" i="9"/>
  <c r="J35" i="3"/>
  <c r="I58" i="9" s="1"/>
  <c r="G58" i="9"/>
  <c r="F35" i="3"/>
  <c r="E58" i="9" s="1"/>
  <c r="D58" i="9"/>
  <c r="A57" i="9"/>
  <c r="K57" i="9"/>
  <c r="J34" i="3"/>
  <c r="I57" i="9" s="1"/>
  <c r="G57" i="9"/>
  <c r="F34" i="3"/>
  <c r="E57" i="9" s="1"/>
  <c r="D57" i="9"/>
  <c r="A56" i="9"/>
  <c r="M56" i="9" s="1"/>
  <c r="K56" i="9"/>
  <c r="J33" i="3"/>
  <c r="I56" i="9" s="1"/>
  <c r="G56" i="9"/>
  <c r="F33" i="3"/>
  <c r="E56" i="9" s="1"/>
  <c r="D56" i="9"/>
  <c r="A55" i="9"/>
  <c r="K55" i="9"/>
  <c r="J32" i="3"/>
  <c r="I55" i="9" s="1"/>
  <c r="G55" i="9"/>
  <c r="F32" i="3"/>
  <c r="E55" i="9" s="1"/>
  <c r="D55" i="9"/>
  <c r="A54" i="9"/>
  <c r="K54" i="9"/>
  <c r="J31" i="3"/>
  <c r="I54" i="9" s="1"/>
  <c r="G54" i="9"/>
  <c r="F31" i="3"/>
  <c r="E54" i="9" s="1"/>
  <c r="D54" i="9"/>
  <c r="A53" i="9"/>
  <c r="M53" i="9" s="1"/>
  <c r="K53" i="9"/>
  <c r="J30" i="3"/>
  <c r="I53" i="9" s="1"/>
  <c r="G53" i="9"/>
  <c r="F30" i="3"/>
  <c r="E53" i="9" s="1"/>
  <c r="D53" i="9"/>
  <c r="A52" i="9"/>
  <c r="M52" i="9" s="1"/>
  <c r="K52" i="9"/>
  <c r="J29" i="3"/>
  <c r="I52" i="9" s="1"/>
  <c r="G52" i="9"/>
  <c r="F29" i="3"/>
  <c r="E52" i="9" s="1"/>
  <c r="D52" i="9"/>
  <c r="A51" i="9"/>
  <c r="K51" i="9"/>
  <c r="J28" i="3"/>
  <c r="I51" i="9" s="1"/>
  <c r="G51" i="9"/>
  <c r="F28" i="3"/>
  <c r="E51" i="9" s="1"/>
  <c r="D51" i="9"/>
  <c r="A50" i="9"/>
  <c r="K50" i="9"/>
  <c r="J27" i="3"/>
  <c r="I50" i="9" s="1"/>
  <c r="G50" i="9"/>
  <c r="F27" i="3"/>
  <c r="E50" i="9" s="1"/>
  <c r="D50" i="9"/>
  <c r="A49" i="9"/>
  <c r="M49" i="9" s="1"/>
  <c r="K49" i="9"/>
  <c r="J26" i="3"/>
  <c r="I49" i="9" s="1"/>
  <c r="G49" i="9"/>
  <c r="F26" i="3"/>
  <c r="E49" i="9" s="1"/>
  <c r="D49" i="9"/>
  <c r="A48" i="9"/>
  <c r="K48" i="9"/>
  <c r="J25" i="3"/>
  <c r="I48" i="9" s="1"/>
  <c r="G48" i="9"/>
  <c r="F25" i="3"/>
  <c r="E48" i="9" s="1"/>
  <c r="D48" i="9"/>
  <c r="A47" i="9"/>
  <c r="M47" i="9" s="1"/>
  <c r="K47" i="9"/>
  <c r="J24" i="3"/>
  <c r="I47" i="9" s="1"/>
  <c r="G47" i="9"/>
  <c r="F24" i="3"/>
  <c r="E47" i="9" s="1"/>
  <c r="D47" i="9"/>
  <c r="A46" i="9"/>
  <c r="K46" i="9"/>
  <c r="J23" i="3"/>
  <c r="I46" i="9" s="1"/>
  <c r="G46" i="9"/>
  <c r="F23" i="3"/>
  <c r="E46" i="9" s="1"/>
  <c r="D46" i="9"/>
  <c r="A45" i="9"/>
  <c r="K45" i="9"/>
  <c r="J22" i="3"/>
  <c r="I45" i="9" s="1"/>
  <c r="G45" i="9"/>
  <c r="F22" i="3"/>
  <c r="E45" i="9" s="1"/>
  <c r="D45" i="9"/>
  <c r="H42" i="9"/>
  <c r="K42" i="9" s="1"/>
  <c r="H17" i="3"/>
  <c r="J17" i="3" s="1"/>
  <c r="I42" i="9" s="1"/>
  <c r="A42" i="9"/>
  <c r="B17" i="3"/>
  <c r="H41" i="9"/>
  <c r="M41" i="9" s="1"/>
  <c r="H16" i="3"/>
  <c r="A41" i="9"/>
  <c r="B16" i="3"/>
  <c r="D16" i="3" s="1"/>
  <c r="B41" i="9" s="1"/>
  <c r="H40" i="9"/>
  <c r="H15" i="3"/>
  <c r="J15" i="3" s="1"/>
  <c r="I40" i="9" s="1"/>
  <c r="A40" i="9"/>
  <c r="B15" i="3"/>
  <c r="H39" i="9"/>
  <c r="M39" i="9" s="1"/>
  <c r="H14" i="3"/>
  <c r="A39" i="9"/>
  <c r="B14" i="3"/>
  <c r="D14" i="3" s="1"/>
  <c r="B39" i="9" s="1"/>
  <c r="H38" i="9"/>
  <c r="M38" i="9" s="1"/>
  <c r="H13" i="3"/>
  <c r="A38" i="9"/>
  <c r="D38" i="9" s="1"/>
  <c r="B13" i="3"/>
  <c r="D13" i="3" s="1"/>
  <c r="B38" i="9" s="1"/>
  <c r="L37" i="9"/>
  <c r="H12" i="3"/>
  <c r="H37" i="9"/>
  <c r="K37" i="9" s="1"/>
  <c r="A37" i="9"/>
  <c r="D37" i="9" s="1"/>
  <c r="E37" i="9"/>
  <c r="B12" i="3"/>
  <c r="D12" i="3" s="1"/>
  <c r="B37" i="9" s="1"/>
  <c r="H33" i="9"/>
  <c r="K33" i="9" s="1"/>
  <c r="H8" i="3"/>
  <c r="A33" i="9"/>
  <c r="D33" i="9" s="1"/>
  <c r="B8" i="3"/>
  <c r="H7" i="3"/>
  <c r="H32" i="9"/>
  <c r="K32" i="9" s="1"/>
  <c r="B7" i="3"/>
  <c r="A32" i="9"/>
  <c r="D32" i="9" s="1"/>
  <c r="H31" i="9"/>
  <c r="H6" i="3"/>
  <c r="A31" i="9"/>
  <c r="F31" i="9" s="1"/>
  <c r="B6" i="3"/>
  <c r="H5" i="3"/>
  <c r="H30" i="9"/>
  <c r="B5" i="3"/>
  <c r="A30" i="9"/>
  <c r="H29" i="9"/>
  <c r="K29" i="9" s="1"/>
  <c r="H4" i="3"/>
  <c r="A29" i="9"/>
  <c r="D29" i="9" s="1"/>
  <c r="B4" i="3"/>
  <c r="L28" i="9"/>
  <c r="H28" i="9"/>
  <c r="H3" i="3"/>
  <c r="Z21" i="7" s="1"/>
  <c r="AC21" i="7" s="1"/>
  <c r="E28" i="9"/>
  <c r="A28" i="9"/>
  <c r="B3" i="3"/>
  <c r="D236" i="10"/>
  <c r="A236" i="10"/>
  <c r="A235" i="10"/>
  <c r="D235" i="10"/>
  <c r="A234" i="10"/>
  <c r="O234" i="10" s="1"/>
  <c r="D234" i="10"/>
  <c r="A233" i="10"/>
  <c r="D233" i="10"/>
  <c r="A232" i="10"/>
  <c r="O232" i="10" s="1"/>
  <c r="D232" i="10"/>
  <c r="A231" i="10"/>
  <c r="D231" i="10"/>
  <c r="A230" i="10"/>
  <c r="D230" i="10"/>
  <c r="A229" i="10"/>
  <c r="D229" i="10"/>
  <c r="A228" i="10"/>
  <c r="J228" i="10" s="1"/>
  <c r="D228" i="10"/>
  <c r="A227" i="10"/>
  <c r="D227" i="10"/>
  <c r="A226" i="10"/>
  <c r="B226" i="10" s="1"/>
  <c r="D226" i="10"/>
  <c r="A225" i="10"/>
  <c r="O225" i="10" s="1"/>
  <c r="D225" i="10"/>
  <c r="A224" i="10"/>
  <c r="D224" i="10"/>
  <c r="A223" i="10"/>
  <c r="G223" i="10" s="1"/>
  <c r="D223" i="10"/>
  <c r="D222" i="10"/>
  <c r="A222" i="10"/>
  <c r="I222" i="10" s="1"/>
  <c r="A221" i="10"/>
  <c r="D221" i="10"/>
  <c r="A220" i="10"/>
  <c r="P220" i="10" s="1"/>
  <c r="D220" i="10"/>
  <c r="A219" i="10"/>
  <c r="D219" i="10"/>
  <c r="A218" i="10"/>
  <c r="D218" i="10"/>
  <c r="A217" i="10"/>
  <c r="J217" i="10" s="1"/>
  <c r="D217" i="10"/>
  <c r="A216" i="10"/>
  <c r="D216" i="10"/>
  <c r="A215" i="10"/>
  <c r="J215" i="10" s="1"/>
  <c r="D215" i="10"/>
  <c r="A214" i="10"/>
  <c r="G214" i="10" s="1"/>
  <c r="D214" i="10"/>
  <c r="A213" i="10"/>
  <c r="D213" i="10"/>
  <c r="A212" i="10"/>
  <c r="D212" i="10"/>
  <c r="A211" i="10"/>
  <c r="B211" i="10" s="1"/>
  <c r="D211" i="10"/>
  <c r="A210" i="10"/>
  <c r="D210" i="10"/>
  <c r="A209" i="10"/>
  <c r="D209" i="10"/>
  <c r="A208" i="10"/>
  <c r="B208" i="10" s="1"/>
  <c r="D208" i="10"/>
  <c r="A207" i="10"/>
  <c r="G207" i="10" s="1"/>
  <c r="D207" i="10"/>
  <c r="D206" i="10"/>
  <c r="A206" i="10"/>
  <c r="M206" i="10" s="1"/>
  <c r="A205" i="10"/>
  <c r="P205" i="10" s="1"/>
  <c r="D205" i="10"/>
  <c r="D204" i="10"/>
  <c r="A204" i="10"/>
  <c r="G204" i="10" s="1"/>
  <c r="D203" i="10"/>
  <c r="A203" i="10"/>
  <c r="B203" i="10" s="1"/>
  <c r="A202" i="10"/>
  <c r="O202" i="10" s="1"/>
  <c r="D202" i="10"/>
  <c r="A201" i="10"/>
  <c r="D201" i="10"/>
  <c r="A200" i="10"/>
  <c r="P200" i="10" s="1"/>
  <c r="D200" i="10"/>
  <c r="D199" i="10"/>
  <c r="A199" i="10"/>
  <c r="P199" i="10" s="1"/>
  <c r="A198" i="10"/>
  <c r="G198" i="10" s="1"/>
  <c r="D198" i="10"/>
  <c r="A197" i="10"/>
  <c r="G197" i="10" s="1"/>
  <c r="D197" i="10"/>
  <c r="A196" i="10"/>
  <c r="D196" i="10"/>
  <c r="D195" i="10"/>
  <c r="A195" i="10"/>
  <c r="I195" i="10" s="1"/>
  <c r="A194" i="10"/>
  <c r="M194" i="10" s="1"/>
  <c r="D194" i="10"/>
  <c r="A193" i="10"/>
  <c r="I193" i="10" s="1"/>
  <c r="D193" i="10"/>
  <c r="A192" i="10"/>
  <c r="D192" i="10"/>
  <c r="D191" i="10"/>
  <c r="A191" i="10"/>
  <c r="I191" i="10" s="1"/>
  <c r="A190" i="10"/>
  <c r="P190" i="10" s="1"/>
  <c r="D190" i="10"/>
  <c r="A189" i="10"/>
  <c r="D189" i="10"/>
  <c r="D188" i="10"/>
  <c r="A188" i="10"/>
  <c r="B188" i="10" s="1"/>
  <c r="D187" i="10"/>
  <c r="A187" i="10"/>
  <c r="A186" i="10"/>
  <c r="P186" i="10" s="1"/>
  <c r="D186" i="10"/>
  <c r="A185" i="10"/>
  <c r="G185" i="10" s="1"/>
  <c r="D185" i="10"/>
  <c r="D184" i="10"/>
  <c r="A184" i="10"/>
  <c r="P184" i="10" s="1"/>
  <c r="A183" i="10"/>
  <c r="P183" i="10" s="1"/>
  <c r="D183" i="10"/>
  <c r="A182" i="10"/>
  <c r="B182" i="10" s="1"/>
  <c r="D182" i="10"/>
  <c r="A181" i="10"/>
  <c r="I181" i="10" s="1"/>
  <c r="D181" i="10"/>
  <c r="A180" i="10"/>
  <c r="D180" i="10"/>
  <c r="D179" i="10"/>
  <c r="A179" i="10"/>
  <c r="A178" i="10"/>
  <c r="P178" i="10" s="1"/>
  <c r="D178" i="10"/>
  <c r="A177" i="10"/>
  <c r="D177" i="10"/>
  <c r="A176" i="10"/>
  <c r="D176" i="10"/>
  <c r="A175" i="10"/>
  <c r="O175" i="10" s="1"/>
  <c r="D175" i="10"/>
  <c r="A174" i="10"/>
  <c r="D174" i="10"/>
  <c r="A173" i="10"/>
  <c r="D173" i="10"/>
  <c r="A172" i="10"/>
  <c r="D172" i="10"/>
  <c r="D171" i="10"/>
  <c r="A171" i="10"/>
  <c r="A170" i="10"/>
  <c r="D170" i="10"/>
  <c r="A169" i="10"/>
  <c r="D169" i="10"/>
  <c r="D168" i="10"/>
  <c r="A168" i="10"/>
  <c r="A167" i="10"/>
  <c r="D167" i="10"/>
  <c r="A166" i="10"/>
  <c r="B166" i="10" s="1"/>
  <c r="D166" i="10"/>
  <c r="A165" i="10"/>
  <c r="G165" i="10" s="1"/>
  <c r="D165" i="10"/>
  <c r="A164" i="10"/>
  <c r="D164" i="10"/>
  <c r="D163" i="10"/>
  <c r="A163" i="10"/>
  <c r="A162" i="10"/>
  <c r="B162" i="10" s="1"/>
  <c r="D162" i="10"/>
  <c r="A161" i="10"/>
  <c r="D161" i="10"/>
  <c r="A160" i="10"/>
  <c r="D160" i="10"/>
  <c r="A159" i="10"/>
  <c r="B159" i="10" s="1"/>
  <c r="D159" i="10"/>
  <c r="A158" i="10"/>
  <c r="B158" i="10" s="1"/>
  <c r="D158" i="10"/>
  <c r="A157" i="10"/>
  <c r="D157" i="10"/>
  <c r="A156" i="10"/>
  <c r="D156" i="10"/>
  <c r="D155" i="10"/>
  <c r="A155" i="10"/>
  <c r="P155" i="10" s="1"/>
  <c r="A154" i="10"/>
  <c r="I154" i="10" s="1"/>
  <c r="D154" i="10"/>
  <c r="A153" i="10"/>
  <c r="I153" i="10" s="1"/>
  <c r="D153" i="10"/>
  <c r="D152" i="10"/>
  <c r="A152" i="10"/>
  <c r="A151" i="10"/>
  <c r="P151" i="10" s="1"/>
  <c r="D151" i="10"/>
  <c r="A150" i="10"/>
  <c r="G150" i="10" s="1"/>
  <c r="D150" i="10"/>
  <c r="A149" i="10"/>
  <c r="D149" i="10"/>
  <c r="A148" i="10"/>
  <c r="D148" i="10"/>
  <c r="D147" i="10"/>
  <c r="A147" i="10"/>
  <c r="A146" i="10"/>
  <c r="B146" i="10" s="1"/>
  <c r="D146" i="10"/>
  <c r="A145" i="10"/>
  <c r="D145" i="10"/>
  <c r="A144" i="10"/>
  <c r="D144" i="10"/>
  <c r="A143" i="10"/>
  <c r="D143" i="10"/>
  <c r="A142" i="10"/>
  <c r="M142" i="10" s="1"/>
  <c r="D142" i="10"/>
  <c r="A141" i="10"/>
  <c r="G141" i="10" s="1"/>
  <c r="D141" i="10"/>
  <c r="A140" i="10"/>
  <c r="D140" i="10"/>
  <c r="D139" i="10"/>
  <c r="A139" i="10"/>
  <c r="A138" i="10"/>
  <c r="G138" i="10" s="1"/>
  <c r="D138" i="10"/>
  <c r="A137" i="10"/>
  <c r="J137" i="10" s="1"/>
  <c r="D137" i="10"/>
  <c r="D136" i="10"/>
  <c r="A136" i="10"/>
  <c r="A135" i="10"/>
  <c r="D135" i="10"/>
  <c r="D134" i="10"/>
  <c r="A134" i="10"/>
  <c r="A133" i="10"/>
  <c r="D133" i="10"/>
  <c r="A132" i="10"/>
  <c r="D132" i="10"/>
  <c r="A131" i="10"/>
  <c r="D131" i="10"/>
  <c r="D130" i="10"/>
  <c r="A130" i="10"/>
  <c r="J130" i="10" s="1"/>
  <c r="A129" i="10"/>
  <c r="O129" i="10" s="1"/>
  <c r="D129" i="10"/>
  <c r="A128" i="10"/>
  <c r="G128" i="10" s="1"/>
  <c r="D128" i="10"/>
  <c r="A127" i="10"/>
  <c r="D127" i="10"/>
  <c r="D126" i="10"/>
  <c r="A126" i="10"/>
  <c r="I126" i="10" s="1"/>
  <c r="A125" i="10"/>
  <c r="D125" i="10"/>
  <c r="A124" i="10"/>
  <c r="D124" i="10"/>
  <c r="A123" i="10"/>
  <c r="D123" i="10"/>
  <c r="D122" i="10"/>
  <c r="A122" i="10"/>
  <c r="O122" i="10" s="1"/>
  <c r="A121" i="10"/>
  <c r="G121" i="10" s="1"/>
  <c r="D121" i="10"/>
  <c r="A120" i="10"/>
  <c r="D120" i="10"/>
  <c r="A119" i="10"/>
  <c r="J119" i="10" s="1"/>
  <c r="D119" i="10"/>
  <c r="D118" i="10"/>
  <c r="A118" i="10"/>
  <c r="A117" i="10"/>
  <c r="D117" i="10"/>
  <c r="A116" i="10"/>
  <c r="D116" i="10"/>
  <c r="A115" i="10"/>
  <c r="D115" i="10"/>
  <c r="D114" i="10"/>
  <c r="A114" i="10"/>
  <c r="M114" i="10" s="1"/>
  <c r="A113" i="10"/>
  <c r="D113" i="10"/>
  <c r="A112" i="10"/>
  <c r="D112" i="10"/>
  <c r="A111" i="10"/>
  <c r="G111" i="10" s="1"/>
  <c r="D111" i="10"/>
  <c r="D110" i="10"/>
  <c r="A110" i="10"/>
  <c r="A109" i="10"/>
  <c r="D109" i="10"/>
  <c r="A108" i="10"/>
  <c r="D108" i="10"/>
  <c r="A107" i="10"/>
  <c r="D107" i="10"/>
  <c r="D106" i="10"/>
  <c r="A106" i="10"/>
  <c r="A105" i="10"/>
  <c r="D105" i="10"/>
  <c r="A104" i="10"/>
  <c r="D104" i="10"/>
  <c r="A103" i="10"/>
  <c r="D103" i="10"/>
  <c r="D102" i="10"/>
  <c r="A102" i="10"/>
  <c r="A101" i="10"/>
  <c r="D101" i="10"/>
  <c r="A100" i="10"/>
  <c r="G100" i="10" s="1"/>
  <c r="D100" i="10"/>
  <c r="A99" i="10"/>
  <c r="J99" i="10" s="1"/>
  <c r="D99" i="10"/>
  <c r="D98" i="10"/>
  <c r="A98" i="10"/>
  <c r="O98" i="10" s="1"/>
  <c r="A97" i="10"/>
  <c r="D97" i="10"/>
  <c r="D96" i="10"/>
  <c r="A96" i="10"/>
  <c r="I96" i="10" s="1"/>
  <c r="A95" i="10"/>
  <c r="P95" i="10" s="1"/>
  <c r="D95" i="10"/>
  <c r="A94" i="10"/>
  <c r="I94" i="10" s="1"/>
  <c r="D94" i="10"/>
  <c r="A93" i="10"/>
  <c r="G93" i="10" s="1"/>
  <c r="D93" i="10"/>
  <c r="D92" i="10"/>
  <c r="A92" i="10"/>
  <c r="A91" i="10"/>
  <c r="D91" i="10"/>
  <c r="A90" i="10"/>
  <c r="I90" i="10" s="1"/>
  <c r="D90" i="10"/>
  <c r="A89" i="10"/>
  <c r="D89" i="10"/>
  <c r="D88" i="10"/>
  <c r="A88" i="10"/>
  <c r="P88" i="10" s="1"/>
  <c r="A87" i="10"/>
  <c r="M87" i="10" s="1"/>
  <c r="D87" i="10"/>
  <c r="A86" i="10"/>
  <c r="J86" i="10" s="1"/>
  <c r="D86" i="10"/>
  <c r="A85" i="10"/>
  <c r="D85" i="10"/>
  <c r="D84" i="10"/>
  <c r="A84" i="10"/>
  <c r="A83" i="10"/>
  <c r="D83" i="10"/>
  <c r="A82" i="10"/>
  <c r="D82" i="10"/>
  <c r="A81" i="10"/>
  <c r="I81" i="10" s="1"/>
  <c r="D81" i="10"/>
  <c r="A80" i="10"/>
  <c r="D80" i="10"/>
  <c r="D79" i="10"/>
  <c r="A79" i="10"/>
  <c r="D78" i="10"/>
  <c r="A78" i="10"/>
  <c r="A77" i="10"/>
  <c r="D77" i="10"/>
  <c r="D76" i="10"/>
  <c r="A76" i="10"/>
  <c r="A75" i="10"/>
  <c r="O75" i="10" s="1"/>
  <c r="D75" i="10"/>
  <c r="A74" i="10"/>
  <c r="D74" i="10"/>
  <c r="A73" i="10"/>
  <c r="D73" i="10"/>
  <c r="A72" i="10"/>
  <c r="D72" i="10"/>
  <c r="A71" i="10"/>
  <c r="D71" i="10"/>
  <c r="A70" i="10"/>
  <c r="G70" i="10" s="1"/>
  <c r="D70" i="10"/>
  <c r="A69" i="10"/>
  <c r="P69" i="10" s="1"/>
  <c r="D69" i="10"/>
  <c r="A68" i="10"/>
  <c r="D68" i="10"/>
  <c r="A67" i="10"/>
  <c r="D67" i="10"/>
  <c r="A66" i="10"/>
  <c r="O66" i="10" s="1"/>
  <c r="D66" i="10"/>
  <c r="A65" i="10"/>
  <c r="M65" i="10" s="1"/>
  <c r="D65" i="10"/>
  <c r="D64" i="10"/>
  <c r="A64" i="10"/>
  <c r="M64" i="10" s="1"/>
  <c r="D63" i="10"/>
  <c r="A63" i="10"/>
  <c r="M63" i="10" s="1"/>
  <c r="D62" i="10"/>
  <c r="A62" i="10"/>
  <c r="A61" i="10"/>
  <c r="J61" i="10" s="1"/>
  <c r="D61" i="10"/>
  <c r="D60" i="10"/>
  <c r="A60" i="10"/>
  <c r="A59" i="10"/>
  <c r="D59" i="10"/>
  <c r="A58" i="10"/>
  <c r="M58" i="10" s="1"/>
  <c r="D58" i="10"/>
  <c r="D57" i="10"/>
  <c r="A57" i="10"/>
  <c r="G57" i="10" s="1"/>
  <c r="D56" i="10"/>
  <c r="A56" i="10"/>
  <c r="J56" i="10" s="1"/>
  <c r="A55" i="10"/>
  <c r="B55" i="10" s="1"/>
  <c r="D55" i="10"/>
  <c r="A54" i="10"/>
  <c r="D54" i="10"/>
  <c r="D53" i="10"/>
  <c r="A53" i="10"/>
  <c r="B53" i="10" s="1"/>
  <c r="D52" i="10"/>
  <c r="A52" i="10"/>
  <c r="A51" i="10"/>
  <c r="D51" i="10"/>
  <c r="A50" i="10"/>
  <c r="B50" i="10" s="1"/>
  <c r="D50" i="10"/>
  <c r="D49" i="10"/>
  <c r="A49" i="10"/>
  <c r="D48" i="10"/>
  <c r="A48" i="10"/>
  <c r="O48" i="10" s="1"/>
  <c r="A47" i="10"/>
  <c r="M47" i="10" s="1"/>
  <c r="D47" i="10"/>
  <c r="A46" i="10"/>
  <c r="O46" i="10" s="1"/>
  <c r="D46" i="10"/>
  <c r="D45" i="10"/>
  <c r="A45" i="10"/>
  <c r="G45" i="10" s="1"/>
  <c r="D44" i="10"/>
  <c r="A44" i="10"/>
  <c r="J44" i="10" s="1"/>
  <c r="A43" i="10"/>
  <c r="D43" i="10"/>
  <c r="A42" i="10"/>
  <c r="B42" i="10" s="1"/>
  <c r="D42" i="10"/>
  <c r="D41" i="10"/>
  <c r="A41" i="10"/>
  <c r="P41" i="10" s="1"/>
  <c r="D40" i="10"/>
  <c r="A40" i="10"/>
  <c r="A39" i="10"/>
  <c r="D39" i="10"/>
  <c r="A38" i="10"/>
  <c r="D38" i="10"/>
  <c r="I35" i="10"/>
  <c r="L35" i="10" s="1"/>
  <c r="A35" i="10"/>
  <c r="D35" i="10" s="1"/>
  <c r="I34" i="10"/>
  <c r="L34" i="10" s="1"/>
  <c r="A34" i="10"/>
  <c r="D34" i="10" s="1"/>
  <c r="I33" i="10"/>
  <c r="L33" i="10" s="1"/>
  <c r="A33" i="10"/>
  <c r="D33" i="10" s="1"/>
  <c r="I32" i="10"/>
  <c r="L32" i="10" s="1"/>
  <c r="A32" i="10"/>
  <c r="D32" i="10" s="1"/>
  <c r="I31" i="10"/>
  <c r="L31" i="10" s="1"/>
  <c r="A31" i="10"/>
  <c r="D31" i="10" s="1"/>
  <c r="I30" i="10"/>
  <c r="O30" i="10" s="1"/>
  <c r="A30" i="10"/>
  <c r="I26" i="10"/>
  <c r="L26" i="10" s="1"/>
  <c r="A26" i="10"/>
  <c r="D26" i="10" s="1"/>
  <c r="I25" i="10"/>
  <c r="L25" i="10" s="1"/>
  <c r="A25" i="10"/>
  <c r="D25" i="10" s="1"/>
  <c r="I24" i="10"/>
  <c r="L24" i="10" s="1"/>
  <c r="A24" i="10"/>
  <c r="D24" i="10" s="1"/>
  <c r="I23" i="10"/>
  <c r="L23" i="10" s="1"/>
  <c r="A23" i="10"/>
  <c r="D23" i="10" s="1"/>
  <c r="I22" i="10"/>
  <c r="L22" i="10" s="1"/>
  <c r="A22" i="10"/>
  <c r="D22" i="10" s="1"/>
  <c r="I21" i="10"/>
  <c r="A21" i="10"/>
  <c r="E21" i="10" s="1"/>
  <c r="R67" i="3"/>
  <c r="T67" i="3" s="1"/>
  <c r="W1" i="11"/>
  <c r="M71" i="3" s="1"/>
  <c r="P469" i="11"/>
  <c r="H418" i="11"/>
  <c r="H613" i="11"/>
  <c r="J613" i="11"/>
  <c r="L613" i="11"/>
  <c r="N613" i="11"/>
  <c r="P613" i="11"/>
  <c r="R613" i="11"/>
  <c r="T613" i="11"/>
  <c r="L618" i="11"/>
  <c r="N618" i="11"/>
  <c r="P618" i="11"/>
  <c r="R618" i="11"/>
  <c r="T618" i="11"/>
  <c r="T669" i="11"/>
  <c r="R669" i="11"/>
  <c r="P669" i="11"/>
  <c r="N669" i="11"/>
  <c r="L669" i="11"/>
  <c r="J669" i="11"/>
  <c r="H669" i="11"/>
  <c r="J618" i="11"/>
  <c r="H618" i="11"/>
  <c r="T469" i="11"/>
  <c r="R469" i="11"/>
  <c r="N469" i="11"/>
  <c r="L469" i="11"/>
  <c r="H469" i="11"/>
  <c r="T418" i="11"/>
  <c r="R418" i="11"/>
  <c r="N418" i="11"/>
  <c r="L418" i="11"/>
  <c r="T413" i="11"/>
  <c r="R413" i="11"/>
  <c r="P413" i="11"/>
  <c r="N413" i="11"/>
  <c r="L413" i="11"/>
  <c r="J413" i="11"/>
  <c r="H413" i="11"/>
  <c r="T269" i="11"/>
  <c r="R269" i="11"/>
  <c r="P269" i="11"/>
  <c r="N269" i="11"/>
  <c r="L269" i="11"/>
  <c r="J269" i="11"/>
  <c r="H269" i="11"/>
  <c r="T218" i="11"/>
  <c r="R218" i="11"/>
  <c r="P218" i="11"/>
  <c r="N218" i="11"/>
  <c r="L218" i="11"/>
  <c r="J218" i="11"/>
  <c r="H218" i="11"/>
  <c r="T213" i="11"/>
  <c r="R213" i="11"/>
  <c r="P213" i="11"/>
  <c r="N213" i="11"/>
  <c r="L213" i="11"/>
  <c r="J213" i="11"/>
  <c r="H213" i="11"/>
  <c r="G22" i="13"/>
  <c r="G21" i="13"/>
  <c r="G20" i="13"/>
  <c r="G19" i="13"/>
  <c r="G18" i="13"/>
  <c r="A2" i="11"/>
  <c r="B45" i="8" s="1"/>
  <c r="F7" i="9"/>
  <c r="C21" i="13"/>
  <c r="C22" i="13"/>
  <c r="C17" i="13"/>
  <c r="D17" i="13"/>
  <c r="F17" i="13"/>
  <c r="E17" i="13" s="1"/>
  <c r="C18" i="13"/>
  <c r="D18" i="13"/>
  <c r="F18" i="13"/>
  <c r="E18" i="13" s="1"/>
  <c r="C19" i="13"/>
  <c r="D19" i="13"/>
  <c r="F19" i="13"/>
  <c r="E19" i="13" s="1"/>
  <c r="C20" i="13"/>
  <c r="D20" i="13"/>
  <c r="F20" i="13"/>
  <c r="E20" i="13" s="1"/>
  <c r="D21" i="13"/>
  <c r="F21" i="13"/>
  <c r="E21" i="13" s="1"/>
  <c r="F22" i="13"/>
  <c r="E22" i="13" s="1"/>
  <c r="F16" i="13"/>
  <c r="E16" i="13" s="1"/>
  <c r="D22" i="13"/>
  <c r="D16" i="13"/>
  <c r="C16" i="13"/>
  <c r="A111" i="3"/>
  <c r="AF92" i="7" s="1"/>
  <c r="AT92" i="7" s="1"/>
  <c r="A112" i="3"/>
  <c r="C112" i="3" s="1"/>
  <c r="A113" i="3"/>
  <c r="AF94" i="7" s="1"/>
  <c r="AQ94" i="7" s="1"/>
  <c r="A114" i="3"/>
  <c r="AF95" i="7" s="1"/>
  <c r="AN95" i="7" s="1"/>
  <c r="A115" i="3"/>
  <c r="A116" i="3"/>
  <c r="A117" i="3"/>
  <c r="AF98" i="7" s="1"/>
  <c r="AR98" i="7" s="1"/>
  <c r="A118" i="3"/>
  <c r="AF99" i="7" s="1"/>
  <c r="A119" i="3"/>
  <c r="C119" i="3" s="1"/>
  <c r="A120" i="3"/>
  <c r="A121" i="3"/>
  <c r="A122" i="3"/>
  <c r="A123" i="3"/>
  <c r="AF104" i="7" s="1"/>
  <c r="AL104" i="7" s="1"/>
  <c r="A124" i="3"/>
  <c r="AF105" i="7" s="1"/>
  <c r="A125" i="3"/>
  <c r="A126" i="3"/>
  <c r="A127" i="3"/>
  <c r="A128" i="3"/>
  <c r="AF109" i="7" s="1"/>
  <c r="AJ109" i="7" s="1"/>
  <c r="A129" i="3"/>
  <c r="C129" i="3" s="1"/>
  <c r="A130" i="3"/>
  <c r="AF111" i="7" s="1"/>
  <c r="AJ111" i="7" s="1"/>
  <c r="A131" i="3"/>
  <c r="A132" i="3"/>
  <c r="A133" i="3"/>
  <c r="A134" i="3"/>
  <c r="AF115" i="7" s="1"/>
  <c r="AL115" i="7" s="1"/>
  <c r="A135" i="3"/>
  <c r="AF116" i="7" s="1"/>
  <c r="AL116" i="7" s="1"/>
  <c r="A136" i="3"/>
  <c r="AF117" i="7" s="1"/>
  <c r="A137" i="3"/>
  <c r="A138" i="3"/>
  <c r="A139" i="3"/>
  <c r="A140" i="3"/>
  <c r="AF121" i="7" s="1"/>
  <c r="AT121" i="7" s="1"/>
  <c r="A141" i="3"/>
  <c r="C141" i="3" s="1"/>
  <c r="A142" i="3"/>
  <c r="AF123" i="7" s="1"/>
  <c r="A143" i="3"/>
  <c r="AF124" i="7" s="1"/>
  <c r="AN124" i="7" s="1"/>
  <c r="A144" i="3"/>
  <c r="C144" i="3" s="1"/>
  <c r="A145" i="3"/>
  <c r="A146" i="3"/>
  <c r="A147" i="3"/>
  <c r="AF128" i="7" s="1"/>
  <c r="AL128" i="7" s="1"/>
  <c r="A148" i="3"/>
  <c r="AF129" i="7" s="1"/>
  <c r="A149" i="3"/>
  <c r="A150" i="3"/>
  <c r="A151" i="3"/>
  <c r="A152" i="3"/>
  <c r="AF133" i="7" s="1"/>
  <c r="AT133" i="7" s="1"/>
  <c r="A153" i="3"/>
  <c r="AF134" i="7" s="1"/>
  <c r="AP134" i="7" s="1"/>
  <c r="A154" i="3"/>
  <c r="AF135" i="7" s="1"/>
  <c r="A155" i="3"/>
  <c r="A156" i="3"/>
  <c r="A157" i="3"/>
  <c r="A158" i="3"/>
  <c r="C158" i="3" s="1"/>
  <c r="A159" i="3"/>
  <c r="C159" i="3" s="1"/>
  <c r="A160" i="3"/>
  <c r="C160" i="3" s="1"/>
  <c r="A161" i="3"/>
  <c r="C161" i="3" s="1"/>
  <c r="A162" i="3"/>
  <c r="C162" i="3" s="1"/>
  <c r="A163" i="3"/>
  <c r="A164" i="3"/>
  <c r="A165" i="3"/>
  <c r="C165" i="3" s="1"/>
  <c r="A166" i="3"/>
  <c r="AF147" i="7" s="1"/>
  <c r="A167" i="3"/>
  <c r="A168" i="3"/>
  <c r="A169" i="3"/>
  <c r="A170" i="3"/>
  <c r="AF151" i="7" s="1"/>
  <c r="AU151" i="7" s="1"/>
  <c r="A171" i="3"/>
  <c r="AF152" i="7" s="1"/>
  <c r="AQ152" i="7" s="1"/>
  <c r="A172" i="3"/>
  <c r="AF153" i="7" s="1"/>
  <c r="A173" i="3"/>
  <c r="AF154" i="7" s="1"/>
  <c r="AP154" i="7" s="1"/>
  <c r="A174" i="3"/>
  <c r="A175" i="3"/>
  <c r="A176" i="3"/>
  <c r="A177" i="3"/>
  <c r="C177" i="3" s="1"/>
  <c r="A178" i="3"/>
  <c r="A179" i="3"/>
  <c r="A180" i="3"/>
  <c r="AF161" i="7" s="1"/>
  <c r="AP161" i="7" s="1"/>
  <c r="A181" i="3"/>
  <c r="A182" i="3"/>
  <c r="AF163" i="7" s="1"/>
  <c r="AT163" i="7" s="1"/>
  <c r="A183" i="3"/>
  <c r="C183" i="3" s="1"/>
  <c r="A184" i="3"/>
  <c r="AF165" i="7" s="1"/>
  <c r="A185" i="3"/>
  <c r="C185" i="3" s="1"/>
  <c r="A186" i="3"/>
  <c r="A187" i="3"/>
  <c r="A188" i="3"/>
  <c r="A189" i="3"/>
  <c r="C189" i="3" s="1"/>
  <c r="A190" i="3"/>
  <c r="AF171" i="7" s="1"/>
  <c r="A191" i="3"/>
  <c r="A192" i="3"/>
  <c r="A193" i="3"/>
  <c r="A194" i="3"/>
  <c r="A195" i="3"/>
  <c r="AF176" i="7" s="1"/>
  <c r="AT176" i="7" s="1"/>
  <c r="A196" i="3"/>
  <c r="AF177" i="7" s="1"/>
  <c r="A197" i="3"/>
  <c r="A198" i="3"/>
  <c r="A199" i="3"/>
  <c r="A200" i="3"/>
  <c r="A201" i="3"/>
  <c r="AF182" i="7" s="1"/>
  <c r="AL182" i="7" s="1"/>
  <c r="A202" i="3"/>
  <c r="AF183" i="7" s="1"/>
  <c r="AR183" i="7" s="1"/>
  <c r="A203" i="3"/>
  <c r="A204" i="3"/>
  <c r="C204" i="3" s="1"/>
  <c r="A205" i="3"/>
  <c r="A206" i="3"/>
  <c r="A207" i="3"/>
  <c r="AF188" i="7" s="1"/>
  <c r="AL188" i="7" s="1"/>
  <c r="A208" i="3"/>
  <c r="C208" i="3" s="1"/>
  <c r="A209" i="3"/>
  <c r="C209" i="3" s="1"/>
  <c r="A210" i="3"/>
  <c r="A211" i="3"/>
  <c r="A212" i="3"/>
  <c r="AF193" i="7" s="1"/>
  <c r="AT193" i="7" s="1"/>
  <c r="A213" i="3"/>
  <c r="C213" i="3" s="1"/>
  <c r="A214" i="3"/>
  <c r="AF195" i="7" s="1"/>
  <c r="AK195" i="7" s="1"/>
  <c r="A215" i="3"/>
  <c r="C215" i="3" s="1"/>
  <c r="A216" i="3"/>
  <c r="A217" i="3"/>
  <c r="A218" i="3"/>
  <c r="A219" i="3"/>
  <c r="AF200" i="7" s="1"/>
  <c r="AK200" i="7" s="1"/>
  <c r="A220" i="3"/>
  <c r="A221" i="3"/>
  <c r="AF202" i="7" s="1"/>
  <c r="AG202" i="7" s="1"/>
  <c r="A23" i="3"/>
  <c r="A24" i="3"/>
  <c r="A25" i="3"/>
  <c r="A26" i="3"/>
  <c r="AF7" i="7" s="1"/>
  <c r="A27" i="3"/>
  <c r="A28" i="3"/>
  <c r="A29" i="3"/>
  <c r="A30" i="3"/>
  <c r="A31" i="3"/>
  <c r="A32" i="3"/>
  <c r="AF13" i="7" s="1"/>
  <c r="AU13" i="7" s="1"/>
  <c r="A33" i="3"/>
  <c r="C33" i="3" s="1"/>
  <c r="A34" i="3"/>
  <c r="AF15" i="7" s="1"/>
  <c r="AU15" i="7" s="1"/>
  <c r="A35" i="3"/>
  <c r="A36" i="3"/>
  <c r="A37" i="3"/>
  <c r="AF18" i="7" s="1"/>
  <c r="AS18" i="7" s="1"/>
  <c r="A38" i="3"/>
  <c r="C38" i="3" s="1"/>
  <c r="A39" i="3"/>
  <c r="C39" i="3" s="1"/>
  <c r="A40" i="3"/>
  <c r="A41" i="3"/>
  <c r="A42" i="3"/>
  <c r="A43" i="3"/>
  <c r="AF24" i="7" s="1"/>
  <c r="AU24" i="7" s="1"/>
  <c r="A44" i="3"/>
  <c r="AF25" i="7" s="1"/>
  <c r="AT25" i="7" s="1"/>
  <c r="A45" i="3"/>
  <c r="C45" i="3" s="1"/>
  <c r="A46" i="3"/>
  <c r="A47" i="3"/>
  <c r="A48" i="3"/>
  <c r="A49" i="3"/>
  <c r="AF30" i="7" s="1"/>
  <c r="A50" i="3"/>
  <c r="AF31" i="7" s="1"/>
  <c r="AP31" i="7" s="1"/>
  <c r="A51" i="3"/>
  <c r="AF32" i="7" s="1"/>
  <c r="AO32" i="7" s="1"/>
  <c r="A52" i="3"/>
  <c r="A53" i="3"/>
  <c r="A54" i="3"/>
  <c r="A55" i="3"/>
  <c r="A56" i="3"/>
  <c r="C56" i="3" s="1"/>
  <c r="A57" i="3"/>
  <c r="A58" i="3"/>
  <c r="C58" i="3" s="1"/>
  <c r="A59" i="3"/>
  <c r="C59" i="3" s="1"/>
  <c r="A60" i="3"/>
  <c r="A61" i="3"/>
  <c r="A62" i="3"/>
  <c r="C62" i="3" s="1"/>
  <c r="A63" i="3"/>
  <c r="AF44" i="7" s="1"/>
  <c r="A64" i="3"/>
  <c r="C64" i="3" s="1"/>
  <c r="A65" i="3"/>
  <c r="AF46" i="7" s="1"/>
  <c r="AL46" i="7" s="1"/>
  <c r="A66" i="3"/>
  <c r="A67" i="3"/>
  <c r="A68" i="3"/>
  <c r="C68" i="3" s="1"/>
  <c r="A69" i="3"/>
  <c r="AF50" i="7" s="1"/>
  <c r="A70" i="3"/>
  <c r="A71" i="3"/>
  <c r="A72" i="3"/>
  <c r="A73" i="3"/>
  <c r="A74" i="3"/>
  <c r="AF55" i="7" s="1"/>
  <c r="AU55" i="7" s="1"/>
  <c r="A75" i="3"/>
  <c r="C75" i="3" s="1"/>
  <c r="A76" i="3"/>
  <c r="A77" i="3"/>
  <c r="A78" i="3"/>
  <c r="A79" i="3"/>
  <c r="A80" i="3"/>
  <c r="AF61" i="7" s="1"/>
  <c r="AT61" i="7" s="1"/>
  <c r="A81" i="3"/>
  <c r="C81" i="3" s="1"/>
  <c r="A82" i="3"/>
  <c r="A83" i="3"/>
  <c r="A84" i="3"/>
  <c r="A85" i="3"/>
  <c r="A86" i="3"/>
  <c r="C86" i="3" s="1"/>
  <c r="A87" i="3"/>
  <c r="C87" i="3" s="1"/>
  <c r="A88" i="3"/>
  <c r="C88" i="3" s="1"/>
  <c r="A89" i="3"/>
  <c r="A90" i="3"/>
  <c r="AF71" i="7" s="1"/>
  <c r="AT71" i="7" s="1"/>
  <c r="A91" i="3"/>
  <c r="A92" i="3"/>
  <c r="C92" i="3" s="1"/>
  <c r="A93" i="3"/>
  <c r="AF74" i="7" s="1"/>
  <c r="AJ74" i="7" s="1"/>
  <c r="A94" i="3"/>
  <c r="C94" i="3" s="1"/>
  <c r="A95" i="3"/>
  <c r="A96" i="3"/>
  <c r="A97" i="3"/>
  <c r="A98" i="3"/>
  <c r="C98" i="3" s="1"/>
  <c r="A99" i="3"/>
  <c r="C99" i="3" s="1"/>
  <c r="A100" i="3"/>
  <c r="A101" i="3"/>
  <c r="A102" i="3"/>
  <c r="A103" i="3"/>
  <c r="C103" i="3" s="1"/>
  <c r="A104" i="3"/>
  <c r="AF85" i="7" s="1"/>
  <c r="A105" i="3"/>
  <c r="AF86" i="7" s="1"/>
  <c r="AS86" i="7" s="1"/>
  <c r="A106" i="3"/>
  <c r="A107" i="3"/>
  <c r="A108" i="3"/>
  <c r="AF89" i="7" s="1"/>
  <c r="AU89" i="7" s="1"/>
  <c r="A109" i="3"/>
  <c r="C109" i="3" s="1"/>
  <c r="A110" i="3"/>
  <c r="AF91" i="7" s="1"/>
  <c r="AT91" i="7" s="1"/>
  <c r="A22" i="3"/>
  <c r="A3" i="4"/>
  <c r="A3" i="7" s="1"/>
  <c r="L3" i="7" s="1"/>
  <c r="A4" i="4"/>
  <c r="A4" i="7" s="1"/>
  <c r="K4" i="7" s="1"/>
  <c r="A5" i="4"/>
  <c r="A5" i="7" s="1"/>
  <c r="L5" i="7" s="1"/>
  <c r="A6" i="4"/>
  <c r="A6" i="7" s="1"/>
  <c r="A7" i="4"/>
  <c r="A7" i="7" s="1"/>
  <c r="A8" i="4"/>
  <c r="A8" i="7" s="1"/>
  <c r="J8" i="7" s="1"/>
  <c r="A9" i="4"/>
  <c r="A9" i="7" s="1"/>
  <c r="A10" i="4"/>
  <c r="A10" i="7" s="1"/>
  <c r="B10" i="7" s="1"/>
  <c r="A11" i="4"/>
  <c r="A11" i="7" s="1"/>
  <c r="A12" i="4"/>
  <c r="A12" i="7" s="1"/>
  <c r="A13" i="4"/>
  <c r="A13" i="7" s="1"/>
  <c r="O13" i="7" s="1"/>
  <c r="A14" i="4"/>
  <c r="A14" i="7" s="1"/>
  <c r="P14" i="7" s="1"/>
  <c r="A15" i="4"/>
  <c r="A15" i="7" s="1"/>
  <c r="E15" i="7" s="1"/>
  <c r="A16" i="4"/>
  <c r="A16" i="7" s="1"/>
  <c r="P16" i="7" s="1"/>
  <c r="A17" i="4"/>
  <c r="A17" i="7" s="1"/>
  <c r="O17" i="7" s="1"/>
  <c r="A18" i="4"/>
  <c r="A18" i="7" s="1"/>
  <c r="A19" i="4"/>
  <c r="A19" i="7" s="1"/>
  <c r="A20" i="4"/>
  <c r="A20" i="7" s="1"/>
  <c r="A21" i="4"/>
  <c r="A21" i="7" s="1"/>
  <c r="E21" i="7" s="1"/>
  <c r="A22" i="4"/>
  <c r="A22" i="7" s="1"/>
  <c r="B22" i="7" s="1"/>
  <c r="A23" i="4"/>
  <c r="A23" i="7" s="1"/>
  <c r="M23" i="7" s="1"/>
  <c r="A24" i="4"/>
  <c r="A24" i="7" s="1"/>
  <c r="P24" i="7" s="1"/>
  <c r="A25" i="4"/>
  <c r="A25" i="7" s="1"/>
  <c r="J25" i="7" s="1"/>
  <c r="A26" i="4"/>
  <c r="A26" i="7" s="1"/>
  <c r="E26" i="7" s="1"/>
  <c r="A27" i="4"/>
  <c r="A27" i="7" s="1"/>
  <c r="O27" i="7" s="1"/>
  <c r="A28" i="4"/>
  <c r="A28" i="7" s="1"/>
  <c r="B28" i="7" s="1"/>
  <c r="A29" i="4"/>
  <c r="A29" i="7" s="1"/>
  <c r="E29" i="7" s="1"/>
  <c r="A30" i="4"/>
  <c r="A30" i="7" s="1"/>
  <c r="O30" i="7" s="1"/>
  <c r="A31" i="4"/>
  <c r="A31" i="7" s="1"/>
  <c r="A32" i="4"/>
  <c r="A32" i="7" s="1"/>
  <c r="F32" i="7" s="1"/>
  <c r="A33" i="4"/>
  <c r="A33" i="7" s="1"/>
  <c r="M33" i="7" s="1"/>
  <c r="A34" i="4"/>
  <c r="A34" i="7" s="1"/>
  <c r="L34" i="7" s="1"/>
  <c r="A35" i="4"/>
  <c r="A35" i="7" s="1"/>
  <c r="E35" i="7" s="1"/>
  <c r="A36" i="4"/>
  <c r="A36" i="7" s="1"/>
  <c r="G36" i="7" s="1"/>
  <c r="A37" i="4"/>
  <c r="A37" i="7" s="1"/>
  <c r="N37" i="7" s="1"/>
  <c r="A38" i="4"/>
  <c r="A38" i="7" s="1"/>
  <c r="A39" i="4"/>
  <c r="A39" i="7" s="1"/>
  <c r="O39" i="7" s="1"/>
  <c r="A40" i="4"/>
  <c r="A40" i="7" s="1"/>
  <c r="L40" i="7" s="1"/>
  <c r="A41" i="4"/>
  <c r="A41" i="7" s="1"/>
  <c r="E41" i="7" s="1"/>
  <c r="A42" i="4"/>
  <c r="A42" i="7" s="1"/>
  <c r="A43" i="4"/>
  <c r="A43" i="7" s="1"/>
  <c r="E43" i="7" s="1"/>
  <c r="A44" i="4"/>
  <c r="A44" i="7" s="1"/>
  <c r="P44" i="7" s="1"/>
  <c r="A45" i="4"/>
  <c r="A45" i="7" s="1"/>
  <c r="E45" i="7" s="1"/>
  <c r="A46" i="4"/>
  <c r="A46" i="7" s="1"/>
  <c r="N46" i="7" s="1"/>
  <c r="A47" i="4"/>
  <c r="A47" i="7" s="1"/>
  <c r="F47" i="7" s="1"/>
  <c r="A48" i="4"/>
  <c r="A48" i="7" s="1"/>
  <c r="O48" i="7" s="1"/>
  <c r="A49" i="4"/>
  <c r="A49" i="7" s="1"/>
  <c r="M49" i="7" s="1"/>
  <c r="A50" i="4"/>
  <c r="A50" i="7" s="1"/>
  <c r="B50" i="7" s="1"/>
  <c r="A51" i="4"/>
  <c r="A51" i="7" s="1"/>
  <c r="A52" i="4"/>
  <c r="A52" i="7" s="1"/>
  <c r="B52" i="7" s="1"/>
  <c r="A53" i="4"/>
  <c r="A53" i="7" s="1"/>
  <c r="E53" i="7" s="1"/>
  <c r="A54" i="4"/>
  <c r="A54" i="7" s="1"/>
  <c r="I54" i="7" s="1"/>
  <c r="A55" i="4"/>
  <c r="A55" i="7" s="1"/>
  <c r="A56" i="4"/>
  <c r="A56" i="7" s="1"/>
  <c r="A57" i="4"/>
  <c r="A57" i="7" s="1"/>
  <c r="A58" i="4"/>
  <c r="A58" i="7" s="1"/>
  <c r="B58" i="7" s="1"/>
  <c r="A59" i="4"/>
  <c r="A59" i="7" s="1"/>
  <c r="N59" i="7" s="1"/>
  <c r="A60" i="4"/>
  <c r="A60" i="7" s="1"/>
  <c r="O60" i="7" s="1"/>
  <c r="A61" i="4"/>
  <c r="A61" i="7" s="1"/>
  <c r="B61" i="7" s="1"/>
  <c r="A62" i="4"/>
  <c r="A62" i="7" s="1"/>
  <c r="K62" i="7" s="1"/>
  <c r="A63" i="4"/>
  <c r="A63" i="7" s="1"/>
  <c r="A64" i="4"/>
  <c r="A64" i="7" s="1"/>
  <c r="E64" i="7" s="1"/>
  <c r="A65" i="4"/>
  <c r="A65" i="7" s="1"/>
  <c r="I65" i="7" s="1"/>
  <c r="A66" i="4"/>
  <c r="A66" i="7" s="1"/>
  <c r="J66" i="7" s="1"/>
  <c r="A67" i="4"/>
  <c r="A67" i="7" s="1"/>
  <c r="E67" i="7" s="1"/>
  <c r="A68" i="4"/>
  <c r="A68" i="7" s="1"/>
  <c r="L68" i="7" s="1"/>
  <c r="A69" i="4"/>
  <c r="A69" i="7" s="1"/>
  <c r="O69" i="7" s="1"/>
  <c r="A70" i="4"/>
  <c r="A70" i="7" s="1"/>
  <c r="B70" i="7" s="1"/>
  <c r="A71" i="4"/>
  <c r="A71" i="7" s="1"/>
  <c r="B71" i="7" s="1"/>
  <c r="A72" i="4"/>
  <c r="A72" i="7" s="1"/>
  <c r="O72" i="7" s="1"/>
  <c r="A73" i="4"/>
  <c r="A73" i="7" s="1"/>
  <c r="L73" i="7" s="1"/>
  <c r="A74" i="4"/>
  <c r="A74" i="7" s="1"/>
  <c r="E74" i="7" s="1"/>
  <c r="A75" i="4"/>
  <c r="A75" i="7" s="1"/>
  <c r="O75" i="7" s="1"/>
  <c r="A76" i="4"/>
  <c r="A76" i="7" s="1"/>
  <c r="F76" i="7" s="1"/>
  <c r="A77" i="4"/>
  <c r="A77" i="7" s="1"/>
  <c r="N77" i="7" s="1"/>
  <c r="A78" i="4"/>
  <c r="A78" i="7" s="1"/>
  <c r="A79" i="4"/>
  <c r="A79" i="7" s="1"/>
  <c r="P79" i="7" s="1"/>
  <c r="A80" i="4"/>
  <c r="A80" i="7" s="1"/>
  <c r="M80" i="7" s="1"/>
  <c r="A81" i="4"/>
  <c r="A81" i="7" s="1"/>
  <c r="M81" i="7" s="1"/>
  <c r="A82" i="4"/>
  <c r="A82" i="7" s="1"/>
  <c r="B82" i="7" s="1"/>
  <c r="A83" i="4"/>
  <c r="A83" i="7" s="1"/>
  <c r="O83" i="7" s="1"/>
  <c r="A84" i="4"/>
  <c r="A84" i="7" s="1"/>
  <c r="A85" i="4"/>
  <c r="A85" i="7" s="1"/>
  <c r="O85" i="7" s="1"/>
  <c r="A86" i="4"/>
  <c r="A86" i="7" s="1"/>
  <c r="O86" i="7" s="1"/>
  <c r="A87" i="4"/>
  <c r="A87" i="7" s="1"/>
  <c r="N87" i="7" s="1"/>
  <c r="A88" i="4"/>
  <c r="A88" i="7" s="1"/>
  <c r="F88" i="7" s="1"/>
  <c r="A89" i="4"/>
  <c r="A89" i="7" s="1"/>
  <c r="J89" i="7" s="1"/>
  <c r="A90" i="4"/>
  <c r="A90" i="7" s="1"/>
  <c r="A91" i="4"/>
  <c r="A91" i="7" s="1"/>
  <c r="N91" i="7" s="1"/>
  <c r="A92" i="4"/>
  <c r="A92" i="7" s="1"/>
  <c r="O92" i="7" s="1"/>
  <c r="A93" i="4"/>
  <c r="A93" i="7" s="1"/>
  <c r="O93" i="7" s="1"/>
  <c r="A94" i="4"/>
  <c r="A94" i="7" s="1"/>
  <c r="J94" i="7" s="1"/>
  <c r="A95" i="4"/>
  <c r="A95" i="7" s="1"/>
  <c r="A96" i="4"/>
  <c r="A96" i="7" s="1"/>
  <c r="N96" i="7" s="1"/>
  <c r="A97" i="4"/>
  <c r="A97" i="7" s="1"/>
  <c r="A98" i="4"/>
  <c r="A98" i="7" s="1"/>
  <c r="E98" i="7" s="1"/>
  <c r="A99" i="4"/>
  <c r="A99" i="7" s="1"/>
  <c r="A100" i="4"/>
  <c r="A100" i="7" s="1"/>
  <c r="M100" i="7" s="1"/>
  <c r="A101" i="4"/>
  <c r="A101" i="7" s="1"/>
  <c r="O101" i="7" s="1"/>
  <c r="A102" i="4"/>
  <c r="A102" i="7" s="1"/>
  <c r="A103" i="4"/>
  <c r="A103" i="7" s="1"/>
  <c r="B103" i="7" s="1"/>
  <c r="A104" i="4"/>
  <c r="A104" i="7" s="1"/>
  <c r="G104" i="7" s="1"/>
  <c r="A105" i="4"/>
  <c r="A105" i="7" s="1"/>
  <c r="O105" i="7" s="1"/>
  <c r="A106" i="4"/>
  <c r="A106" i="7" s="1"/>
  <c r="L106" i="7" s="1"/>
  <c r="A107" i="4"/>
  <c r="A107" i="7" s="1"/>
  <c r="O107" i="7" s="1"/>
  <c r="A108" i="4"/>
  <c r="A108" i="7" s="1"/>
  <c r="A109" i="4"/>
  <c r="A109" i="7" s="1"/>
  <c r="K109" i="7" s="1"/>
  <c r="A110" i="4"/>
  <c r="A110" i="7" s="1"/>
  <c r="O110" i="7" s="1"/>
  <c r="A111" i="4"/>
  <c r="A111" i="7" s="1"/>
  <c r="A112" i="4"/>
  <c r="A112" i="7" s="1"/>
  <c r="K112" i="7" s="1"/>
  <c r="A113" i="4"/>
  <c r="A113" i="7" s="1"/>
  <c r="A114" i="4"/>
  <c r="A114" i="7" s="1"/>
  <c r="A115" i="4"/>
  <c r="A115" i="7" s="1"/>
  <c r="M115" i="7" s="1"/>
  <c r="A116" i="4"/>
  <c r="A116" i="7" s="1"/>
  <c r="O116" i="7" s="1"/>
  <c r="A117" i="4"/>
  <c r="A117" i="7" s="1"/>
  <c r="L117" i="7" s="1"/>
  <c r="A118" i="4"/>
  <c r="A118" i="7" s="1"/>
  <c r="M118" i="7" s="1"/>
  <c r="A119" i="4"/>
  <c r="A119" i="7" s="1"/>
  <c r="O119" i="7" s="1"/>
  <c r="A120" i="4"/>
  <c r="A120" i="7" s="1"/>
  <c r="A121" i="4"/>
  <c r="A121" i="7" s="1"/>
  <c r="J121" i="7" s="1"/>
  <c r="A122" i="4"/>
  <c r="A122" i="7" s="1"/>
  <c r="A123" i="4"/>
  <c r="A123" i="7" s="1"/>
  <c r="A124" i="4"/>
  <c r="A124" i="7" s="1"/>
  <c r="B124" i="7" s="1"/>
  <c r="A125" i="4"/>
  <c r="A125" i="7" s="1"/>
  <c r="A126" i="4"/>
  <c r="A126" i="7" s="1"/>
  <c r="O126" i="7" s="1"/>
  <c r="A127" i="4"/>
  <c r="A127" i="7" s="1"/>
  <c r="A128" i="4"/>
  <c r="A128" i="7" s="1"/>
  <c r="A129" i="4"/>
  <c r="A129" i="7" s="1"/>
  <c r="E129" i="7" s="1"/>
  <c r="A130" i="4"/>
  <c r="A130" i="7" s="1"/>
  <c r="J130" i="7" s="1"/>
  <c r="A131" i="4"/>
  <c r="A131" i="7" s="1"/>
  <c r="N131" i="7" s="1"/>
  <c r="A132" i="4"/>
  <c r="A132" i="7" s="1"/>
  <c r="M132" i="7" s="1"/>
  <c r="A133" i="4"/>
  <c r="A133" i="7" s="1"/>
  <c r="B133" i="7" s="1"/>
  <c r="A134" i="4"/>
  <c r="A134" i="7" s="1"/>
  <c r="A135" i="4"/>
  <c r="A135" i="7" s="1"/>
  <c r="A136" i="4"/>
  <c r="A136" i="7" s="1"/>
  <c r="L136" i="7" s="1"/>
  <c r="A137" i="4"/>
  <c r="A137" i="7" s="1"/>
  <c r="A138" i="4"/>
  <c r="A138" i="7" s="1"/>
  <c r="A139" i="4"/>
  <c r="A139" i="7" s="1"/>
  <c r="O139" i="7" s="1"/>
  <c r="A140" i="4"/>
  <c r="A140" i="7" s="1"/>
  <c r="A141" i="4"/>
  <c r="A141" i="7" s="1"/>
  <c r="L141" i="7" s="1"/>
  <c r="A142" i="4"/>
  <c r="A142" i="7" s="1"/>
  <c r="M142" i="7" s="1"/>
  <c r="A143" i="4"/>
  <c r="A143" i="7" s="1"/>
  <c r="O143" i="7" s="1"/>
  <c r="A144" i="4"/>
  <c r="A144" i="7" s="1"/>
  <c r="A145" i="4"/>
  <c r="A145" i="7" s="1"/>
  <c r="A146" i="4"/>
  <c r="A146" i="7" s="1"/>
  <c r="A147" i="4"/>
  <c r="A147" i="7" s="1"/>
  <c r="I147" i="7" s="1"/>
  <c r="A148" i="4"/>
  <c r="A148" i="7" s="1"/>
  <c r="M148" i="7" s="1"/>
  <c r="A149" i="4"/>
  <c r="A149" i="7" s="1"/>
  <c r="O149" i="7" s="1"/>
  <c r="A150" i="4"/>
  <c r="A150" i="7" s="1"/>
  <c r="A151" i="4"/>
  <c r="A151" i="7" s="1"/>
  <c r="A152" i="4"/>
  <c r="A152" i="7" s="1"/>
  <c r="A153" i="4"/>
  <c r="A153" i="7" s="1"/>
  <c r="A154" i="4"/>
  <c r="A154" i="7" s="1"/>
  <c r="K154" i="7" s="1"/>
  <c r="A155" i="4"/>
  <c r="A155" i="7" s="1"/>
  <c r="F155" i="7" s="1"/>
  <c r="A156" i="4"/>
  <c r="A156" i="7" s="1"/>
  <c r="O156" i="7" s="1"/>
  <c r="A157" i="4"/>
  <c r="A157" i="7" s="1"/>
  <c r="A158" i="4"/>
  <c r="A158" i="7" s="1"/>
  <c r="O158" i="7" s="1"/>
  <c r="A159" i="4"/>
  <c r="A159" i="7" s="1"/>
  <c r="O159" i="7" s="1"/>
  <c r="A160" i="4"/>
  <c r="A160" i="7" s="1"/>
  <c r="E160" i="7" s="1"/>
  <c r="A161" i="4"/>
  <c r="A161" i="7" s="1"/>
  <c r="A162" i="4"/>
  <c r="A162" i="7" s="1"/>
  <c r="A163" i="4"/>
  <c r="A163" i="7" s="1"/>
  <c r="A164" i="4"/>
  <c r="A164" i="7" s="1"/>
  <c r="A165" i="4"/>
  <c r="A165" i="7" s="1"/>
  <c r="A166" i="4"/>
  <c r="A166" i="7" s="1"/>
  <c r="L166" i="7" s="1"/>
  <c r="A167" i="4"/>
  <c r="A167" i="7" s="1"/>
  <c r="O167" i="7" s="1"/>
  <c r="A168" i="4"/>
  <c r="A168" i="7" s="1"/>
  <c r="P168" i="7" s="1"/>
  <c r="A169" i="4"/>
  <c r="A169" i="7" s="1"/>
  <c r="N169" i="7" s="1"/>
  <c r="A170" i="4"/>
  <c r="A170" i="7" s="1"/>
  <c r="L170" i="7" s="1"/>
  <c r="A171" i="4"/>
  <c r="A171" i="7" s="1"/>
  <c r="O171" i="7" s="1"/>
  <c r="A172" i="4"/>
  <c r="A172" i="7" s="1"/>
  <c r="J172" i="7" s="1"/>
  <c r="A173" i="4"/>
  <c r="A173" i="7" s="1"/>
  <c r="O173" i="7" s="1"/>
  <c r="A174" i="4"/>
  <c r="A174" i="7" s="1"/>
  <c r="A175" i="4"/>
  <c r="A175" i="7" s="1"/>
  <c r="E175" i="7" s="1"/>
  <c r="A176" i="4"/>
  <c r="A176" i="7" s="1"/>
  <c r="I176" i="7" s="1"/>
  <c r="A177" i="4"/>
  <c r="A177" i="7" s="1"/>
  <c r="A178" i="4"/>
  <c r="A178" i="7" s="1"/>
  <c r="J178" i="7" s="1"/>
  <c r="A179" i="4"/>
  <c r="A179" i="7" s="1"/>
  <c r="A180" i="4"/>
  <c r="A180" i="7" s="1"/>
  <c r="O180" i="7" s="1"/>
  <c r="A181" i="4"/>
  <c r="A181" i="7" s="1"/>
  <c r="N181" i="7" s="1"/>
  <c r="A182" i="4"/>
  <c r="A182" i="7" s="1"/>
  <c r="A183" i="4"/>
  <c r="A183" i="7" s="1"/>
  <c r="G183" i="7" s="1"/>
  <c r="A184" i="4"/>
  <c r="A184" i="7" s="1"/>
  <c r="A185" i="4"/>
  <c r="A185" i="7" s="1"/>
  <c r="J185" i="7" s="1"/>
  <c r="A186" i="4"/>
  <c r="A186" i="7" s="1"/>
  <c r="O186" i="7" s="1"/>
  <c r="A187" i="4"/>
  <c r="A187" i="7" s="1"/>
  <c r="B187" i="7" s="1"/>
  <c r="A188" i="4"/>
  <c r="A188" i="7" s="1"/>
  <c r="L188" i="7" s="1"/>
  <c r="A189" i="4"/>
  <c r="A189" i="7" s="1"/>
  <c r="J189" i="7" s="1"/>
  <c r="A190" i="4"/>
  <c r="A190" i="7" s="1"/>
  <c r="A191" i="4"/>
  <c r="A191" i="7" s="1"/>
  <c r="E191" i="7" s="1"/>
  <c r="A192" i="4"/>
  <c r="A192" i="7" s="1"/>
  <c r="A193" i="4"/>
  <c r="A193" i="7" s="1"/>
  <c r="A194" i="4"/>
  <c r="A194" i="7" s="1"/>
  <c r="O194" i="7" s="1"/>
  <c r="A195" i="4"/>
  <c r="A195" i="7" s="1"/>
  <c r="J195" i="7" s="1"/>
  <c r="A196" i="4"/>
  <c r="A196" i="7" s="1"/>
  <c r="A197" i="4"/>
  <c r="A197" i="7" s="1"/>
  <c r="A198" i="4"/>
  <c r="A198" i="7" s="1"/>
  <c r="A199" i="4"/>
  <c r="A199" i="7" s="1"/>
  <c r="A200" i="4"/>
  <c r="A200" i="7" s="1"/>
  <c r="O200" i="7" s="1"/>
  <c r="A201" i="4"/>
  <c r="A201" i="7" s="1"/>
  <c r="A202" i="4"/>
  <c r="A202" i="7" s="1"/>
  <c r="B202" i="7" s="1"/>
  <c r="A203" i="4"/>
  <c r="A203" i="7" s="1"/>
  <c r="M203" i="7" s="1"/>
  <c r="A204" i="4"/>
  <c r="A204" i="7" s="1"/>
  <c r="K204" i="7" s="1"/>
  <c r="A205" i="4"/>
  <c r="A205" i="7" s="1"/>
  <c r="B205" i="7" s="1"/>
  <c r="A206" i="4"/>
  <c r="A206" i="7" s="1"/>
  <c r="O206" i="7" s="1"/>
  <c r="A207" i="4"/>
  <c r="A207" i="7" s="1"/>
  <c r="M207" i="7" s="1"/>
  <c r="A208" i="4"/>
  <c r="A208" i="7" s="1"/>
  <c r="M208" i="7" s="1"/>
  <c r="A209" i="4"/>
  <c r="A209" i="7" s="1"/>
  <c r="L209" i="7" s="1"/>
  <c r="A210" i="4"/>
  <c r="A210" i="7" s="1"/>
  <c r="A211" i="4"/>
  <c r="A211" i="7" s="1"/>
  <c r="A212" i="4"/>
  <c r="A212" i="7" s="1"/>
  <c r="J469" i="11"/>
  <c r="P418" i="11"/>
  <c r="J418" i="11"/>
  <c r="W26" i="3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3" i="4"/>
  <c r="W24" i="3"/>
  <c r="W25" i="3"/>
  <c r="W27" i="3"/>
  <c r="J1" i="4"/>
  <c r="B4" i="9" s="1"/>
  <c r="R68" i="3"/>
  <c r="R69" i="3"/>
  <c r="R70" i="3"/>
  <c r="R71" i="3"/>
  <c r="R72" i="3"/>
  <c r="D2" i="5"/>
  <c r="T12" i="7" s="1"/>
  <c r="C2" i="5"/>
  <c r="S8" i="7" s="1"/>
  <c r="B2" i="5"/>
  <c r="M3" i="9"/>
  <c r="AV203" i="7"/>
  <c r="AW203" i="7"/>
  <c r="AZ203" i="7"/>
  <c r="BA203" i="7"/>
  <c r="AV204" i="7"/>
  <c r="AW204" i="7"/>
  <c r="AZ204" i="7"/>
  <c r="BA204" i="7"/>
  <c r="AV205" i="7"/>
  <c r="AW205" i="7"/>
  <c r="AZ205" i="7"/>
  <c r="BA205" i="7"/>
  <c r="AV206" i="7"/>
  <c r="AW206" i="7"/>
  <c r="AZ206" i="7"/>
  <c r="BA206" i="7"/>
  <c r="AV207" i="7"/>
  <c r="AW207" i="7"/>
  <c r="AZ207" i="7"/>
  <c r="BA207" i="7"/>
  <c r="AV208" i="7"/>
  <c r="AW208" i="7"/>
  <c r="AZ208" i="7"/>
  <c r="BA208" i="7"/>
  <c r="AV209" i="7"/>
  <c r="AW209" i="7"/>
  <c r="AZ209" i="7"/>
  <c r="BA209" i="7"/>
  <c r="AV210" i="7"/>
  <c r="AW210" i="7"/>
  <c r="AZ210" i="7"/>
  <c r="BA210" i="7"/>
  <c r="AV211" i="7"/>
  <c r="AW211" i="7"/>
  <c r="AZ211" i="7"/>
  <c r="BA211" i="7"/>
  <c r="AV212" i="7"/>
  <c r="AW212" i="7"/>
  <c r="AZ212" i="7"/>
  <c r="BA212" i="7"/>
  <c r="AV213" i="7"/>
  <c r="AW213" i="7"/>
  <c r="AZ213" i="7"/>
  <c r="BA213" i="7"/>
  <c r="AV214" i="7"/>
  <c r="AW214" i="7"/>
  <c r="AZ214" i="7"/>
  <c r="BA214" i="7"/>
  <c r="AV215" i="7"/>
  <c r="AW215" i="7"/>
  <c r="AZ215" i="7"/>
  <c r="BA215" i="7"/>
  <c r="AV216" i="7"/>
  <c r="AW216" i="7"/>
  <c r="AZ216" i="7"/>
  <c r="BA216" i="7"/>
  <c r="AV217" i="7"/>
  <c r="AW217" i="7"/>
  <c r="AZ217" i="7"/>
  <c r="BA217" i="7"/>
  <c r="AV218" i="7"/>
  <c r="AW218" i="7"/>
  <c r="AZ218" i="7"/>
  <c r="BA218" i="7"/>
  <c r="AV219" i="7"/>
  <c r="AW219" i="7"/>
  <c r="AZ219" i="7"/>
  <c r="BA219" i="7"/>
  <c r="AV220" i="7"/>
  <c r="AW220" i="7"/>
  <c r="AZ220" i="7"/>
  <c r="BA220" i="7"/>
  <c r="AV221" i="7"/>
  <c r="AW221" i="7"/>
  <c r="AZ221" i="7"/>
  <c r="BA221" i="7"/>
  <c r="AV222" i="7"/>
  <c r="AW222" i="7"/>
  <c r="AZ222" i="7"/>
  <c r="BA222" i="7"/>
  <c r="AV223" i="7"/>
  <c r="AW223" i="7"/>
  <c r="AZ223" i="7"/>
  <c r="BA223" i="7"/>
  <c r="AV224" i="7"/>
  <c r="AW224" i="7"/>
  <c r="AZ224" i="7"/>
  <c r="BA224" i="7"/>
  <c r="AV225" i="7"/>
  <c r="AW225" i="7"/>
  <c r="AZ225" i="7"/>
  <c r="BA225" i="7"/>
  <c r="AV226" i="7"/>
  <c r="AW226" i="7"/>
  <c r="AZ226" i="7"/>
  <c r="BA226" i="7"/>
  <c r="C30" i="10"/>
  <c r="R26" i="7"/>
  <c r="R25" i="7"/>
  <c r="R24" i="7"/>
  <c r="R23" i="7"/>
  <c r="R22" i="7"/>
  <c r="R21" i="7"/>
  <c r="Q21" i="7" s="1"/>
  <c r="Q22" i="7" s="1"/>
  <c r="Q23" i="7" s="1"/>
  <c r="Q24" i="7" s="1"/>
  <c r="Q25" i="7" s="1"/>
  <c r="Q26" i="7" s="1"/>
  <c r="R20" i="7"/>
  <c r="R19" i="7"/>
  <c r="R18" i="7"/>
  <c r="R17" i="7"/>
  <c r="R16" i="7"/>
  <c r="R15" i="7"/>
  <c r="Q15" i="7" s="1"/>
  <c r="Q16" i="7" s="1"/>
  <c r="Q17" i="7" s="1"/>
  <c r="Q18" i="7" s="1"/>
  <c r="Q19" i="7" s="1"/>
  <c r="Q20" i="7" s="1"/>
  <c r="K5" i="3"/>
  <c r="K6" i="3"/>
  <c r="K7" i="3"/>
  <c r="K8" i="3"/>
  <c r="K4" i="3"/>
  <c r="E5" i="3"/>
  <c r="C30" i="9" s="1"/>
  <c r="E6" i="3"/>
  <c r="E7" i="3"/>
  <c r="C32" i="9" s="1"/>
  <c r="E8" i="3"/>
  <c r="C33" i="9" s="1"/>
  <c r="E4" i="3"/>
  <c r="L8" i="3"/>
  <c r="L7" i="3"/>
  <c r="J32" i="9" s="1"/>
  <c r="L6" i="3"/>
  <c r="L5" i="3"/>
  <c r="J30" i="9" s="1"/>
  <c r="L4" i="3"/>
  <c r="L3" i="3"/>
  <c r="K30" i="10" s="1"/>
  <c r="L17" i="3"/>
  <c r="L16" i="3"/>
  <c r="L15" i="3"/>
  <c r="K24" i="10" s="1"/>
  <c r="L14" i="3"/>
  <c r="J39" i="9" s="1"/>
  <c r="L13" i="3"/>
  <c r="L12" i="3"/>
  <c r="F8" i="3"/>
  <c r="F7" i="3"/>
  <c r="F6" i="3"/>
  <c r="F5" i="3"/>
  <c r="F4" i="3"/>
  <c r="F3" i="3"/>
  <c r="F13" i="3"/>
  <c r="F14" i="3"/>
  <c r="F15" i="3"/>
  <c r="F16" i="3"/>
  <c r="F17" i="3"/>
  <c r="F12" i="3"/>
  <c r="C28" i="9"/>
  <c r="I16" i="10"/>
  <c r="I14" i="10"/>
  <c r="I12" i="10"/>
  <c r="B15" i="10"/>
  <c r="C21" i="10"/>
  <c r="BA202" i="7"/>
  <c r="AZ202" i="7"/>
  <c r="AW202" i="7"/>
  <c r="AV202" i="7"/>
  <c r="BA201" i="7"/>
  <c r="AZ201" i="7"/>
  <c r="BB201" i="7" s="1"/>
  <c r="AW201" i="7"/>
  <c r="AV201" i="7"/>
  <c r="BA200" i="7"/>
  <c r="AZ200" i="7"/>
  <c r="AW200" i="7"/>
  <c r="AV200" i="7"/>
  <c r="AY200" i="7" s="1"/>
  <c r="BA199" i="7"/>
  <c r="AZ199" i="7"/>
  <c r="AW199" i="7"/>
  <c r="AV199" i="7"/>
  <c r="AY199" i="7" s="1"/>
  <c r="BA198" i="7"/>
  <c r="AZ198" i="7"/>
  <c r="BC198" i="7" s="1"/>
  <c r="AW198" i="7"/>
  <c r="AV198" i="7"/>
  <c r="BA197" i="7"/>
  <c r="AZ197" i="7"/>
  <c r="BB197" i="7" s="1"/>
  <c r="AW197" i="7"/>
  <c r="AV197" i="7"/>
  <c r="AX197" i="7" s="1"/>
  <c r="BA196" i="7"/>
  <c r="AZ196" i="7"/>
  <c r="AW196" i="7"/>
  <c r="AV196" i="7"/>
  <c r="BA195" i="7"/>
  <c r="AZ195" i="7"/>
  <c r="BC195" i="7" s="1"/>
  <c r="AW195" i="7"/>
  <c r="AV195" i="7"/>
  <c r="BA194" i="7"/>
  <c r="AZ194" i="7"/>
  <c r="BB194" i="7" s="1"/>
  <c r="AW194" i="7"/>
  <c r="AV194" i="7"/>
  <c r="AY194" i="7" s="1"/>
  <c r="BA193" i="7"/>
  <c r="AZ193" i="7"/>
  <c r="AW193" i="7"/>
  <c r="AV193" i="7"/>
  <c r="BA192" i="7"/>
  <c r="AZ192" i="7"/>
  <c r="BB192" i="7" s="1"/>
  <c r="AW192" i="7"/>
  <c r="AV192" i="7"/>
  <c r="BA191" i="7"/>
  <c r="AZ191" i="7"/>
  <c r="AW191" i="7"/>
  <c r="AV191" i="7"/>
  <c r="AY191" i="7" s="1"/>
  <c r="BA190" i="7"/>
  <c r="AZ190" i="7"/>
  <c r="AW190" i="7"/>
  <c r="AV190" i="7"/>
  <c r="BA189" i="7"/>
  <c r="AZ189" i="7"/>
  <c r="BC189" i="7" s="1"/>
  <c r="AW189" i="7"/>
  <c r="AV189" i="7"/>
  <c r="BA188" i="7"/>
  <c r="AZ188" i="7"/>
  <c r="BC188" i="7" s="1"/>
  <c r="AW188" i="7"/>
  <c r="AV188" i="7"/>
  <c r="AX188" i="7" s="1"/>
  <c r="BA187" i="7"/>
  <c r="AZ187" i="7"/>
  <c r="AW187" i="7"/>
  <c r="AV187" i="7"/>
  <c r="BA186" i="7"/>
  <c r="AZ186" i="7"/>
  <c r="BC186" i="7" s="1"/>
  <c r="AW186" i="7"/>
  <c r="AV186" i="7"/>
  <c r="BA185" i="7"/>
  <c r="AZ185" i="7"/>
  <c r="AW185" i="7"/>
  <c r="AV185" i="7"/>
  <c r="AY185" i="7" s="1"/>
  <c r="BA184" i="7"/>
  <c r="AZ184" i="7"/>
  <c r="AW184" i="7"/>
  <c r="AV184" i="7"/>
  <c r="BA183" i="7"/>
  <c r="AZ183" i="7"/>
  <c r="BB183" i="7" s="1"/>
  <c r="AW183" i="7"/>
  <c r="AV183" i="7"/>
  <c r="BA182" i="7"/>
  <c r="AZ182" i="7"/>
  <c r="AW182" i="7"/>
  <c r="AV182" i="7"/>
  <c r="AY182" i="7" s="1"/>
  <c r="BA181" i="7"/>
  <c r="AZ181" i="7"/>
  <c r="BC181" i="7" s="1"/>
  <c r="AW181" i="7"/>
  <c r="AV181" i="7"/>
  <c r="BA180" i="7"/>
  <c r="AZ180" i="7"/>
  <c r="BC180" i="7" s="1"/>
  <c r="AW180" i="7"/>
  <c r="AV180" i="7"/>
  <c r="BA179" i="7"/>
  <c r="AZ179" i="7"/>
  <c r="AW179" i="7"/>
  <c r="AV179" i="7"/>
  <c r="AX179" i="7" s="1"/>
  <c r="BA178" i="7"/>
  <c r="AZ178" i="7"/>
  <c r="AW178" i="7"/>
  <c r="AV178" i="7"/>
  <c r="AY178" i="7" s="1"/>
  <c r="BA177" i="7"/>
  <c r="AZ177" i="7"/>
  <c r="BC177" i="7" s="1"/>
  <c r="AW177" i="7"/>
  <c r="AV177" i="7"/>
  <c r="BA176" i="7"/>
  <c r="AZ176" i="7"/>
  <c r="BB176" i="7" s="1"/>
  <c r="AW176" i="7"/>
  <c r="AV176" i="7"/>
  <c r="AY176" i="7" s="1"/>
  <c r="BA175" i="7"/>
  <c r="AZ175" i="7"/>
  <c r="AW175" i="7"/>
  <c r="AV175" i="7"/>
  <c r="AY175" i="7" s="1"/>
  <c r="BA174" i="7"/>
  <c r="AZ174" i="7"/>
  <c r="BB174" i="7" s="1"/>
  <c r="AW174" i="7"/>
  <c r="AV174" i="7"/>
  <c r="BA173" i="7"/>
  <c r="AZ173" i="7"/>
  <c r="AW173" i="7"/>
  <c r="AV173" i="7"/>
  <c r="AY173" i="7" s="1"/>
  <c r="BA172" i="7"/>
  <c r="AZ172" i="7"/>
  <c r="AW172" i="7"/>
  <c r="AV172" i="7"/>
  <c r="BA171" i="7"/>
  <c r="AZ171" i="7"/>
  <c r="BC171" i="7" s="1"/>
  <c r="AW171" i="7"/>
  <c r="AV171" i="7"/>
  <c r="BA170" i="7"/>
  <c r="AZ170" i="7"/>
  <c r="BB170" i="7" s="1"/>
  <c r="AW170" i="7"/>
  <c r="AV170" i="7"/>
  <c r="AX170" i="7" s="1"/>
  <c r="BA169" i="7"/>
  <c r="AZ169" i="7"/>
  <c r="AW169" i="7"/>
  <c r="AV169" i="7"/>
  <c r="AX169" i="7" s="1"/>
  <c r="BA168" i="7"/>
  <c r="AZ168" i="7"/>
  <c r="BC168" i="7" s="1"/>
  <c r="AW168" i="7"/>
  <c r="AV168" i="7"/>
  <c r="BA167" i="7"/>
  <c r="AZ167" i="7"/>
  <c r="AW167" i="7"/>
  <c r="AV167" i="7"/>
  <c r="AY167" i="7" s="1"/>
  <c r="BA166" i="7"/>
  <c r="AZ166" i="7"/>
  <c r="AW166" i="7"/>
  <c r="AV166" i="7"/>
  <c r="BA165" i="7"/>
  <c r="AZ165" i="7"/>
  <c r="BB165" i="7" s="1"/>
  <c r="AW165" i="7"/>
  <c r="AV165" i="7"/>
  <c r="BA164" i="7"/>
  <c r="AZ164" i="7"/>
  <c r="BB164" i="7" s="1"/>
  <c r="AW164" i="7"/>
  <c r="AV164" i="7"/>
  <c r="AY164" i="7" s="1"/>
  <c r="BA163" i="7"/>
  <c r="AZ163" i="7"/>
  <c r="AW163" i="7"/>
  <c r="AV163" i="7"/>
  <c r="AY163" i="7" s="1"/>
  <c r="BA162" i="7"/>
  <c r="AZ162" i="7"/>
  <c r="BC162" i="7" s="1"/>
  <c r="AW162" i="7"/>
  <c r="AV162" i="7"/>
  <c r="BA161" i="7"/>
  <c r="AZ161" i="7"/>
  <c r="BB161" i="7" s="1"/>
  <c r="AW161" i="7"/>
  <c r="AV161" i="7"/>
  <c r="AX161" i="7" s="1"/>
  <c r="BA160" i="7"/>
  <c r="AZ160" i="7"/>
  <c r="BC160" i="7" s="1"/>
  <c r="AW160" i="7"/>
  <c r="AV160" i="7"/>
  <c r="BA159" i="7"/>
  <c r="AZ159" i="7"/>
  <c r="BC159" i="7" s="1"/>
  <c r="AW159" i="7"/>
  <c r="AV159" i="7"/>
  <c r="BA158" i="7"/>
  <c r="AZ158" i="7"/>
  <c r="BB158" i="7" s="1"/>
  <c r="AW158" i="7"/>
  <c r="AV158" i="7"/>
  <c r="AY158" i="7" s="1"/>
  <c r="BA157" i="7"/>
  <c r="AZ157" i="7"/>
  <c r="AW157" i="7"/>
  <c r="AV157" i="7"/>
  <c r="AY157" i="7" s="1"/>
  <c r="BA156" i="7"/>
  <c r="AZ156" i="7"/>
  <c r="BB156" i="7" s="1"/>
  <c r="AW156" i="7"/>
  <c r="AV156" i="7"/>
  <c r="BA155" i="7"/>
  <c r="AZ155" i="7"/>
  <c r="BB155" i="7" s="1"/>
  <c r="AW155" i="7"/>
  <c r="AV155" i="7"/>
  <c r="AY155" i="7" s="1"/>
  <c r="BA154" i="7"/>
  <c r="AZ154" i="7"/>
  <c r="AW154" i="7"/>
  <c r="AV154" i="7"/>
  <c r="BA153" i="7"/>
  <c r="AZ153" i="7"/>
  <c r="BC153" i="7" s="1"/>
  <c r="AW153" i="7"/>
  <c r="AV153" i="7"/>
  <c r="BA152" i="7"/>
  <c r="AZ152" i="7"/>
  <c r="AW152" i="7"/>
  <c r="AV152" i="7"/>
  <c r="AX152" i="7" s="1"/>
  <c r="BA151" i="7"/>
  <c r="AZ151" i="7"/>
  <c r="BC151" i="7" s="1"/>
  <c r="AW151" i="7"/>
  <c r="AV151" i="7"/>
  <c r="AY151" i="7" s="1"/>
  <c r="BA150" i="7"/>
  <c r="AZ150" i="7"/>
  <c r="BC150" i="7" s="1"/>
  <c r="AW150" i="7"/>
  <c r="AV150" i="7"/>
  <c r="BA149" i="7"/>
  <c r="AZ149" i="7"/>
  <c r="BB149" i="7" s="1"/>
  <c r="AW149" i="7"/>
  <c r="AV149" i="7"/>
  <c r="AY149" i="7" s="1"/>
  <c r="BA148" i="7"/>
  <c r="AZ148" i="7"/>
  <c r="AW148" i="7"/>
  <c r="AV148" i="7"/>
  <c r="BA147" i="7"/>
  <c r="AZ147" i="7"/>
  <c r="BB147" i="7" s="1"/>
  <c r="AW147" i="7"/>
  <c r="AV147" i="7"/>
  <c r="BA146" i="7"/>
  <c r="AZ146" i="7"/>
  <c r="AW146" i="7"/>
  <c r="AV146" i="7"/>
  <c r="AY146" i="7" s="1"/>
  <c r="BA145" i="7"/>
  <c r="AZ145" i="7"/>
  <c r="AW145" i="7"/>
  <c r="AV145" i="7"/>
  <c r="BA144" i="7"/>
  <c r="AZ144" i="7"/>
  <c r="BC144" i="7" s="1"/>
  <c r="AW144" i="7"/>
  <c r="AV144" i="7"/>
  <c r="BA143" i="7"/>
  <c r="AZ143" i="7"/>
  <c r="AW143" i="7"/>
  <c r="AV143" i="7"/>
  <c r="BA142" i="7"/>
  <c r="AZ142" i="7"/>
  <c r="BC142" i="7" s="1"/>
  <c r="AW142" i="7"/>
  <c r="AV142" i="7"/>
  <c r="AX142" i="7" s="1"/>
  <c r="BA141" i="7"/>
  <c r="AZ141" i="7"/>
  <c r="BC141" i="7" s="1"/>
  <c r="AW141" i="7"/>
  <c r="AV141" i="7"/>
  <c r="BA140" i="7"/>
  <c r="AZ140" i="7"/>
  <c r="BB140" i="7" s="1"/>
  <c r="AW140" i="7"/>
  <c r="AV140" i="7"/>
  <c r="AY140" i="7" s="1"/>
  <c r="BA139" i="7"/>
  <c r="AZ139" i="7"/>
  <c r="AW139" i="7"/>
  <c r="AV139" i="7"/>
  <c r="AY139" i="7" s="1"/>
  <c r="BA138" i="7"/>
  <c r="AZ138" i="7"/>
  <c r="BB138" i="7" s="1"/>
  <c r="AW138" i="7"/>
  <c r="AV138" i="7"/>
  <c r="BA137" i="7"/>
  <c r="AZ137" i="7"/>
  <c r="BB137" i="7" s="1"/>
  <c r="AW137" i="7"/>
  <c r="AV137" i="7"/>
  <c r="BA136" i="7"/>
  <c r="AZ136" i="7"/>
  <c r="AW136" i="7"/>
  <c r="AV136" i="7"/>
  <c r="BA135" i="7"/>
  <c r="AZ135" i="7"/>
  <c r="BC135" i="7" s="1"/>
  <c r="AW135" i="7"/>
  <c r="AV135" i="7"/>
  <c r="BA134" i="7"/>
  <c r="AZ134" i="7"/>
  <c r="AW134" i="7"/>
  <c r="AV134" i="7"/>
  <c r="BA133" i="7"/>
  <c r="AZ133" i="7"/>
  <c r="BC133" i="7" s="1"/>
  <c r="AW133" i="7"/>
  <c r="AV133" i="7"/>
  <c r="BA132" i="7"/>
  <c r="AZ132" i="7"/>
  <c r="BC132" i="7" s="1"/>
  <c r="AW132" i="7"/>
  <c r="AV132" i="7"/>
  <c r="AY132" i="7" s="1"/>
  <c r="BA131" i="7"/>
  <c r="AZ131" i="7"/>
  <c r="BC131" i="7" s="1"/>
  <c r="AW131" i="7"/>
  <c r="AV131" i="7"/>
  <c r="AY131" i="7" s="1"/>
  <c r="BA130" i="7"/>
  <c r="AZ130" i="7"/>
  <c r="AW130" i="7"/>
  <c r="AV130" i="7"/>
  <c r="BA129" i="7"/>
  <c r="AZ129" i="7"/>
  <c r="BB129" i="7" s="1"/>
  <c r="AW129" i="7"/>
  <c r="AV129" i="7"/>
  <c r="BA128" i="7"/>
  <c r="AZ128" i="7"/>
  <c r="AW128" i="7"/>
  <c r="AV128" i="7"/>
  <c r="BA127" i="7"/>
  <c r="AZ127" i="7"/>
  <c r="AW127" i="7"/>
  <c r="AV127" i="7"/>
  <c r="BA126" i="7"/>
  <c r="AZ126" i="7"/>
  <c r="AW126" i="7"/>
  <c r="AV126" i="7"/>
  <c r="BA125" i="7"/>
  <c r="AZ125" i="7"/>
  <c r="AW125" i="7"/>
  <c r="AV125" i="7"/>
  <c r="BA124" i="7"/>
  <c r="AZ124" i="7"/>
  <c r="BC124" i="7" s="1"/>
  <c r="AW124" i="7"/>
  <c r="AV124" i="7"/>
  <c r="AX124" i="7" s="1"/>
  <c r="BA123" i="7"/>
  <c r="AZ123" i="7"/>
  <c r="BC123" i="7" s="1"/>
  <c r="AW123" i="7"/>
  <c r="AV123" i="7"/>
  <c r="BA122" i="7"/>
  <c r="AZ122" i="7"/>
  <c r="BB122" i="7" s="1"/>
  <c r="AW122" i="7"/>
  <c r="AV122" i="7"/>
  <c r="AY122" i="7" s="1"/>
  <c r="BA121" i="7"/>
  <c r="AZ121" i="7"/>
  <c r="AW121" i="7"/>
  <c r="AV121" i="7"/>
  <c r="AY121" i="7" s="1"/>
  <c r="BA120" i="7"/>
  <c r="AZ120" i="7"/>
  <c r="BB120" i="7" s="1"/>
  <c r="AW120" i="7"/>
  <c r="AV120" i="7"/>
  <c r="BA119" i="7"/>
  <c r="AZ119" i="7"/>
  <c r="AW119" i="7"/>
  <c r="AV119" i="7"/>
  <c r="AY119" i="7" s="1"/>
  <c r="BA118" i="7"/>
  <c r="AZ118" i="7"/>
  <c r="AW118" i="7"/>
  <c r="AV118" i="7"/>
  <c r="BA117" i="7"/>
  <c r="AZ117" i="7"/>
  <c r="BC117" i="7" s="1"/>
  <c r="AW117" i="7"/>
  <c r="AV117" i="7"/>
  <c r="BA116" i="7"/>
  <c r="AZ116" i="7"/>
  <c r="BC116" i="7" s="1"/>
  <c r="AW116" i="7"/>
  <c r="AV116" i="7"/>
  <c r="BA115" i="7"/>
  <c r="AZ115" i="7"/>
  <c r="BC115" i="7" s="1"/>
  <c r="AW115" i="7"/>
  <c r="AV115" i="7"/>
  <c r="BA114" i="7"/>
  <c r="AZ114" i="7"/>
  <c r="BC114" i="7" s="1"/>
  <c r="AW114" i="7"/>
  <c r="AV114" i="7"/>
  <c r="BA113" i="7"/>
  <c r="AZ113" i="7"/>
  <c r="BB113" i="7" s="1"/>
  <c r="AW113" i="7"/>
  <c r="AV113" i="7"/>
  <c r="AY113" i="7" s="1"/>
  <c r="BA112" i="7"/>
  <c r="AZ112" i="7"/>
  <c r="AW112" i="7"/>
  <c r="AV112" i="7"/>
  <c r="BA111" i="7"/>
  <c r="AZ111" i="7"/>
  <c r="BB111" i="7" s="1"/>
  <c r="AW111" i="7"/>
  <c r="AV111" i="7"/>
  <c r="BA110" i="7"/>
  <c r="AZ110" i="7"/>
  <c r="AW110" i="7"/>
  <c r="AV110" i="7"/>
  <c r="BA109" i="7"/>
  <c r="AZ109" i="7"/>
  <c r="AW109" i="7"/>
  <c r="AV109" i="7"/>
  <c r="BA108" i="7"/>
  <c r="AZ108" i="7"/>
  <c r="BC108" i="7" s="1"/>
  <c r="AW108" i="7"/>
  <c r="AV108" i="7"/>
  <c r="BA107" i="7"/>
  <c r="AZ107" i="7"/>
  <c r="AW107" i="7"/>
  <c r="AV107" i="7"/>
  <c r="BA106" i="7"/>
  <c r="AZ106" i="7"/>
  <c r="BC106" i="7" s="1"/>
  <c r="AW106" i="7"/>
  <c r="AV106" i="7"/>
  <c r="AX106" i="7" s="1"/>
  <c r="BA105" i="7"/>
  <c r="AZ105" i="7"/>
  <c r="BC105" i="7" s="1"/>
  <c r="AW105" i="7"/>
  <c r="AV105" i="7"/>
  <c r="AY105" i="7" s="1"/>
  <c r="BA104" i="7"/>
  <c r="AZ104" i="7"/>
  <c r="AW104" i="7"/>
  <c r="AV104" i="7"/>
  <c r="AY104" i="7" s="1"/>
  <c r="BA103" i="7"/>
  <c r="AZ103" i="7"/>
  <c r="AW103" i="7"/>
  <c r="AV103" i="7"/>
  <c r="AY103" i="7" s="1"/>
  <c r="BA102" i="7"/>
  <c r="AZ102" i="7"/>
  <c r="BB102" i="7" s="1"/>
  <c r="AW102" i="7"/>
  <c r="AV102" i="7"/>
  <c r="BA101" i="7"/>
  <c r="AZ101" i="7"/>
  <c r="AW101" i="7"/>
  <c r="AV101" i="7"/>
  <c r="BA100" i="7"/>
  <c r="AZ100" i="7"/>
  <c r="AW100" i="7"/>
  <c r="AV100" i="7"/>
  <c r="AY100" i="7" s="1"/>
  <c r="BA99" i="7"/>
  <c r="AZ99" i="7"/>
  <c r="BC99" i="7" s="1"/>
  <c r="AW99" i="7"/>
  <c r="AV99" i="7"/>
  <c r="BA98" i="7"/>
  <c r="AZ98" i="7"/>
  <c r="AW98" i="7"/>
  <c r="AV98" i="7"/>
  <c r="BA97" i="7"/>
  <c r="AZ97" i="7"/>
  <c r="BC97" i="7" s="1"/>
  <c r="AW97" i="7"/>
  <c r="AV97" i="7"/>
  <c r="AX97" i="7" s="1"/>
  <c r="BA96" i="7"/>
  <c r="AZ96" i="7"/>
  <c r="BC96" i="7" s="1"/>
  <c r="AW96" i="7"/>
  <c r="AV96" i="7"/>
  <c r="BA95" i="7"/>
  <c r="AZ95" i="7"/>
  <c r="AW95" i="7"/>
  <c r="AV95" i="7"/>
  <c r="AY95" i="7" s="1"/>
  <c r="BA94" i="7"/>
  <c r="AZ94" i="7"/>
  <c r="AW94" i="7"/>
  <c r="AV94" i="7"/>
  <c r="AX94" i="7" s="1"/>
  <c r="BA93" i="7"/>
  <c r="AZ93" i="7"/>
  <c r="BB93" i="7" s="1"/>
  <c r="AW93" i="7"/>
  <c r="AV93" i="7"/>
  <c r="BA92" i="7"/>
  <c r="AZ92" i="7"/>
  <c r="AW92" i="7"/>
  <c r="AV92" i="7"/>
  <c r="AY92" i="7" s="1"/>
  <c r="BA91" i="7"/>
  <c r="AZ91" i="7"/>
  <c r="AW91" i="7"/>
  <c r="AV91" i="7"/>
  <c r="AY91" i="7" s="1"/>
  <c r="BA90" i="7"/>
  <c r="AZ90" i="7"/>
  <c r="AW90" i="7"/>
  <c r="AV90" i="7"/>
  <c r="BA89" i="7"/>
  <c r="AZ89" i="7"/>
  <c r="BC89" i="7" s="1"/>
  <c r="AW89" i="7"/>
  <c r="AV89" i="7"/>
  <c r="BA88" i="7"/>
  <c r="AZ88" i="7"/>
  <c r="BC88" i="7" s="1"/>
  <c r="AW88" i="7"/>
  <c r="AV88" i="7"/>
  <c r="BA87" i="7"/>
  <c r="AZ87" i="7"/>
  <c r="BC87" i="7" s="1"/>
  <c r="AW87" i="7"/>
  <c r="AV87" i="7"/>
  <c r="BA86" i="7"/>
  <c r="AZ86" i="7"/>
  <c r="BB86" i="7" s="1"/>
  <c r="AW86" i="7"/>
  <c r="AV86" i="7"/>
  <c r="AY86" i="7" s="1"/>
  <c r="BA85" i="7"/>
  <c r="AZ85" i="7"/>
  <c r="AW85" i="7"/>
  <c r="AV85" i="7"/>
  <c r="AY85" i="7" s="1"/>
  <c r="BA84" i="7"/>
  <c r="AZ84" i="7"/>
  <c r="BB84" i="7" s="1"/>
  <c r="AW84" i="7"/>
  <c r="AV84" i="7"/>
  <c r="BA83" i="7"/>
  <c r="AZ83" i="7"/>
  <c r="AW83" i="7"/>
  <c r="AV83" i="7"/>
  <c r="BA82" i="7"/>
  <c r="AZ82" i="7"/>
  <c r="AW82" i="7"/>
  <c r="AV82" i="7"/>
  <c r="BA81" i="7"/>
  <c r="AZ81" i="7"/>
  <c r="AW81" i="7"/>
  <c r="AV81" i="7"/>
  <c r="BA80" i="7"/>
  <c r="AZ80" i="7"/>
  <c r="AW80" i="7"/>
  <c r="AV80" i="7"/>
  <c r="AX80" i="7" s="1"/>
  <c r="BA79" i="7"/>
  <c r="AZ79" i="7"/>
  <c r="BC79" i="7" s="1"/>
  <c r="AW79" i="7"/>
  <c r="AV79" i="7"/>
  <c r="BA78" i="7"/>
  <c r="AZ78" i="7"/>
  <c r="BC78" i="7" s="1"/>
  <c r="AW78" i="7"/>
  <c r="AV78" i="7"/>
  <c r="BA77" i="7"/>
  <c r="AZ77" i="7"/>
  <c r="AW77" i="7"/>
  <c r="AV77" i="7"/>
  <c r="AY77" i="7" s="1"/>
  <c r="BA76" i="7"/>
  <c r="AZ76" i="7"/>
  <c r="AW76" i="7"/>
  <c r="AV76" i="7"/>
  <c r="AX76" i="7" s="1"/>
  <c r="BA75" i="7"/>
  <c r="AZ75" i="7"/>
  <c r="AW75" i="7"/>
  <c r="AV75" i="7"/>
  <c r="BA74" i="7"/>
  <c r="AZ74" i="7"/>
  <c r="AW74" i="7"/>
  <c r="AV74" i="7"/>
  <c r="BA73" i="7"/>
  <c r="AZ73" i="7"/>
  <c r="AW73" i="7"/>
  <c r="AV73" i="7"/>
  <c r="BA72" i="7"/>
  <c r="AZ72" i="7"/>
  <c r="BC72" i="7" s="1"/>
  <c r="AW72" i="7"/>
  <c r="AV72" i="7"/>
  <c r="BA71" i="7"/>
  <c r="AZ71" i="7"/>
  <c r="AW71" i="7"/>
  <c r="AV71" i="7"/>
  <c r="BA70" i="7"/>
  <c r="AZ70" i="7"/>
  <c r="AW70" i="7"/>
  <c r="AV70" i="7"/>
  <c r="BA69" i="7"/>
  <c r="AZ69" i="7"/>
  <c r="BC69" i="7" s="1"/>
  <c r="AW69" i="7"/>
  <c r="AV69" i="7"/>
  <c r="AY69" i="7" s="1"/>
  <c r="BA68" i="7"/>
  <c r="AZ68" i="7"/>
  <c r="AW68" i="7"/>
  <c r="AV68" i="7"/>
  <c r="AX68" i="7" s="1"/>
  <c r="BA67" i="7"/>
  <c r="AZ67" i="7"/>
  <c r="AW67" i="7"/>
  <c r="AV67" i="7"/>
  <c r="AX67" i="7" s="1"/>
  <c r="BA66" i="7"/>
  <c r="AZ66" i="7"/>
  <c r="BB66" i="7" s="1"/>
  <c r="AW66" i="7"/>
  <c r="AV66" i="7"/>
  <c r="BA65" i="7"/>
  <c r="AZ65" i="7"/>
  <c r="AW65" i="7"/>
  <c r="AV65" i="7"/>
  <c r="AX65" i="7" s="1"/>
  <c r="BA64" i="7"/>
  <c r="AZ64" i="7"/>
  <c r="AW64" i="7"/>
  <c r="AV64" i="7"/>
  <c r="AX64" i="7" s="1"/>
  <c r="BA63" i="7"/>
  <c r="AZ63" i="7"/>
  <c r="AW63" i="7"/>
  <c r="AV63" i="7"/>
  <c r="AX63" i="7" s="1"/>
  <c r="BA62" i="7"/>
  <c r="AZ62" i="7"/>
  <c r="BB62" i="7" s="1"/>
  <c r="AW62" i="7"/>
  <c r="AV62" i="7"/>
  <c r="BA61" i="7"/>
  <c r="AZ61" i="7"/>
  <c r="AW61" i="7"/>
  <c r="AV61" i="7"/>
  <c r="AX61" i="7" s="1"/>
  <c r="BA60" i="7"/>
  <c r="AZ60" i="7"/>
  <c r="BC60" i="7" s="1"/>
  <c r="AW60" i="7"/>
  <c r="AV60" i="7"/>
  <c r="BA59" i="7"/>
  <c r="AZ59" i="7"/>
  <c r="AW59" i="7"/>
  <c r="AV59" i="7"/>
  <c r="AX59" i="7" s="1"/>
  <c r="BA58" i="7"/>
  <c r="AZ58" i="7"/>
  <c r="BC58" i="7" s="1"/>
  <c r="AW58" i="7"/>
  <c r="AV58" i="7"/>
  <c r="AY58" i="7" s="1"/>
  <c r="BA57" i="7"/>
  <c r="AZ57" i="7"/>
  <c r="BB57" i="7" s="1"/>
  <c r="AW57" i="7"/>
  <c r="AV57" i="7"/>
  <c r="AX57" i="7" s="1"/>
  <c r="BA56" i="7"/>
  <c r="AZ56" i="7"/>
  <c r="AW56" i="7"/>
  <c r="AV56" i="7"/>
  <c r="BA55" i="7"/>
  <c r="AZ55" i="7"/>
  <c r="AW55" i="7"/>
  <c r="AV55" i="7"/>
  <c r="AY55" i="7" s="1"/>
  <c r="BA54" i="7"/>
  <c r="AZ54" i="7"/>
  <c r="BC54" i="7" s="1"/>
  <c r="AW54" i="7"/>
  <c r="AV54" i="7"/>
  <c r="BA53" i="7"/>
  <c r="AZ53" i="7"/>
  <c r="AW53" i="7"/>
  <c r="AV53" i="7"/>
  <c r="AY53" i="7" s="1"/>
  <c r="BA52" i="7"/>
  <c r="AZ52" i="7"/>
  <c r="BC52" i="7" s="1"/>
  <c r="AW52" i="7"/>
  <c r="AV52" i="7"/>
  <c r="BA51" i="7"/>
  <c r="AZ51" i="7"/>
  <c r="BC51" i="7" s="1"/>
  <c r="AW51" i="7"/>
  <c r="AV51" i="7"/>
  <c r="BA50" i="7"/>
  <c r="AZ50" i="7"/>
  <c r="AW50" i="7"/>
  <c r="AV50" i="7"/>
  <c r="AX50" i="7" s="1"/>
  <c r="BA49" i="7"/>
  <c r="AZ49" i="7"/>
  <c r="AW49" i="7"/>
  <c r="AV49" i="7"/>
  <c r="BA48" i="7"/>
  <c r="AZ48" i="7"/>
  <c r="AW48" i="7"/>
  <c r="AV48" i="7"/>
  <c r="BA47" i="7"/>
  <c r="AZ47" i="7"/>
  <c r="AW47" i="7"/>
  <c r="AV47" i="7"/>
  <c r="BA46" i="7"/>
  <c r="AZ46" i="7"/>
  <c r="BB46" i="7" s="1"/>
  <c r="AW46" i="7"/>
  <c r="AV46" i="7"/>
  <c r="BA45" i="7"/>
  <c r="AZ45" i="7"/>
  <c r="BC45" i="7" s="1"/>
  <c r="AW45" i="7"/>
  <c r="AV45" i="7"/>
  <c r="BA44" i="7"/>
  <c r="AZ44" i="7"/>
  <c r="AW44" i="7"/>
  <c r="AV44" i="7"/>
  <c r="BA43" i="7"/>
  <c r="AZ43" i="7"/>
  <c r="AW43" i="7"/>
  <c r="AV43" i="7"/>
  <c r="BA42" i="7"/>
  <c r="AZ42" i="7"/>
  <c r="BC42" i="7" s="1"/>
  <c r="AW42" i="7"/>
  <c r="AV42" i="7"/>
  <c r="AX42" i="7" s="1"/>
  <c r="BA41" i="7"/>
  <c r="AZ41" i="7"/>
  <c r="BB41" i="7" s="1"/>
  <c r="AW41" i="7"/>
  <c r="AV41" i="7"/>
  <c r="AX41" i="7" s="1"/>
  <c r="BA40" i="7"/>
  <c r="AZ40" i="7"/>
  <c r="AW40" i="7"/>
  <c r="AV40" i="7"/>
  <c r="BA39" i="7"/>
  <c r="AZ39" i="7"/>
  <c r="BB39" i="7" s="1"/>
  <c r="AW39" i="7"/>
  <c r="AV39" i="7"/>
  <c r="BA38" i="7"/>
  <c r="AZ38" i="7"/>
  <c r="AW38" i="7"/>
  <c r="AV38" i="7"/>
  <c r="AX38" i="7" s="1"/>
  <c r="BA37" i="7"/>
  <c r="AZ37" i="7"/>
  <c r="AW37" i="7"/>
  <c r="AV37" i="7"/>
  <c r="AY37" i="7" s="1"/>
  <c r="BA36" i="7"/>
  <c r="AZ36" i="7"/>
  <c r="AW36" i="7"/>
  <c r="AV36" i="7"/>
  <c r="AY36" i="7" s="1"/>
  <c r="BA35" i="7"/>
  <c r="AZ35" i="7"/>
  <c r="AW35" i="7"/>
  <c r="AV35" i="7"/>
  <c r="BA34" i="7"/>
  <c r="AZ34" i="7"/>
  <c r="AW34" i="7"/>
  <c r="AV34" i="7"/>
  <c r="BA33" i="7"/>
  <c r="AZ33" i="7"/>
  <c r="BC33" i="7" s="1"/>
  <c r="AW33" i="7"/>
  <c r="AV33" i="7"/>
  <c r="BA32" i="7"/>
  <c r="AZ32" i="7"/>
  <c r="AW32" i="7"/>
  <c r="AV32" i="7"/>
  <c r="AX32" i="7" s="1"/>
  <c r="BA31" i="7"/>
  <c r="AZ31" i="7"/>
  <c r="BC31" i="7" s="1"/>
  <c r="AW31" i="7"/>
  <c r="AV31" i="7"/>
  <c r="BA30" i="7"/>
  <c r="AZ30" i="7"/>
  <c r="BB30" i="7" s="1"/>
  <c r="AW30" i="7"/>
  <c r="AV30" i="7"/>
  <c r="AX30" i="7" s="1"/>
  <c r="BA29" i="7"/>
  <c r="AZ29" i="7"/>
  <c r="BB29" i="7" s="1"/>
  <c r="AW29" i="7"/>
  <c r="AV29" i="7"/>
  <c r="BA28" i="7"/>
  <c r="AZ28" i="7"/>
  <c r="AW28" i="7"/>
  <c r="AV28" i="7"/>
  <c r="BA27" i="7"/>
  <c r="AZ27" i="7"/>
  <c r="BC27" i="7" s="1"/>
  <c r="AW27" i="7"/>
  <c r="AV27" i="7"/>
  <c r="BA26" i="7"/>
  <c r="AZ26" i="7"/>
  <c r="AW26" i="7"/>
  <c r="AV26" i="7"/>
  <c r="AY26" i="7" s="1"/>
  <c r="BA25" i="7"/>
  <c r="AZ25" i="7"/>
  <c r="BC25" i="7" s="1"/>
  <c r="AW25" i="7"/>
  <c r="AV25" i="7"/>
  <c r="BA24" i="7"/>
  <c r="AZ24" i="7"/>
  <c r="BC24" i="7" s="1"/>
  <c r="AW24" i="7"/>
  <c r="AV24" i="7"/>
  <c r="BA23" i="7"/>
  <c r="AZ23" i="7"/>
  <c r="AW23" i="7"/>
  <c r="AV23" i="7"/>
  <c r="AX23" i="7" s="1"/>
  <c r="BA22" i="7"/>
  <c r="AZ22" i="7"/>
  <c r="AW22" i="7"/>
  <c r="AV22" i="7"/>
  <c r="BA21" i="7"/>
  <c r="AZ21" i="7"/>
  <c r="AW21" i="7"/>
  <c r="AV21" i="7"/>
  <c r="BA20" i="7"/>
  <c r="AZ20" i="7"/>
  <c r="BB20" i="7" s="1"/>
  <c r="AW20" i="7"/>
  <c r="AV20" i="7"/>
  <c r="BA19" i="7"/>
  <c r="AZ19" i="7"/>
  <c r="BB19" i="7" s="1"/>
  <c r="AW19" i="7"/>
  <c r="AV19" i="7"/>
  <c r="AY19" i="7" s="1"/>
  <c r="BA18" i="7"/>
  <c r="AZ18" i="7"/>
  <c r="BC18" i="7" s="1"/>
  <c r="AW18" i="7"/>
  <c r="AV18" i="7"/>
  <c r="AY18" i="7" s="1"/>
  <c r="BA17" i="7"/>
  <c r="AZ17" i="7"/>
  <c r="AW17" i="7"/>
  <c r="AV17" i="7"/>
  <c r="BA16" i="7"/>
  <c r="AZ16" i="7"/>
  <c r="AW16" i="7"/>
  <c r="AV16" i="7"/>
  <c r="BA15" i="7"/>
  <c r="AZ15" i="7"/>
  <c r="BC15" i="7" s="1"/>
  <c r="AW15" i="7"/>
  <c r="AV15" i="7"/>
  <c r="AX15" i="7" s="1"/>
  <c r="BA14" i="7"/>
  <c r="AZ14" i="7"/>
  <c r="BC14" i="7" s="1"/>
  <c r="AW14" i="7"/>
  <c r="AV14" i="7"/>
  <c r="AX14" i="7" s="1"/>
  <c r="BA13" i="7"/>
  <c r="AZ13" i="7"/>
  <c r="AW13" i="7"/>
  <c r="AV13" i="7"/>
  <c r="BA12" i="7"/>
  <c r="AZ12" i="7"/>
  <c r="BB12" i="7" s="1"/>
  <c r="AW12" i="7"/>
  <c r="AV12" i="7"/>
  <c r="BA11" i="7"/>
  <c r="AZ11" i="7"/>
  <c r="AW11" i="7"/>
  <c r="AV11" i="7"/>
  <c r="AX11" i="7" s="1"/>
  <c r="BA10" i="7"/>
  <c r="AZ10" i="7"/>
  <c r="AW10" i="7"/>
  <c r="AV10" i="7"/>
  <c r="BA9" i="7"/>
  <c r="AZ9" i="7"/>
  <c r="AW9" i="7"/>
  <c r="AV9" i="7"/>
  <c r="AY9" i="7" s="1"/>
  <c r="BA8" i="7"/>
  <c r="AZ8" i="7"/>
  <c r="AW8" i="7"/>
  <c r="AV8" i="7"/>
  <c r="BA7" i="7"/>
  <c r="AZ7" i="7"/>
  <c r="BC7" i="7" s="1"/>
  <c r="AW7" i="7"/>
  <c r="AV7" i="7"/>
  <c r="BA6" i="7"/>
  <c r="AZ6" i="7"/>
  <c r="BC6" i="7" s="1"/>
  <c r="AW6" i="7"/>
  <c r="AV6" i="7"/>
  <c r="AY6" i="7" s="1"/>
  <c r="BA5" i="7"/>
  <c r="AZ5" i="7"/>
  <c r="BC5" i="7" s="1"/>
  <c r="AW5" i="7"/>
  <c r="AV5" i="7"/>
  <c r="AY5" i="7" s="1"/>
  <c r="BA4" i="7"/>
  <c r="AZ4" i="7"/>
  <c r="AW4" i="7"/>
  <c r="AV4" i="7"/>
  <c r="BA3" i="7"/>
  <c r="AZ3" i="7"/>
  <c r="BC3" i="7" s="1"/>
  <c r="AW3" i="7"/>
  <c r="AV3" i="7"/>
  <c r="AY3" i="7" s="1"/>
  <c r="R14" i="7"/>
  <c r="R13" i="7"/>
  <c r="R12" i="7"/>
  <c r="R11" i="7"/>
  <c r="R10" i="7"/>
  <c r="R9" i="7"/>
  <c r="Q9" i="7" s="1"/>
  <c r="Q10" i="7" s="1"/>
  <c r="Q11" i="7" s="1"/>
  <c r="Q12" i="7" s="1"/>
  <c r="Q13" i="7" s="1"/>
  <c r="Q14" i="7" s="1"/>
  <c r="R8" i="7"/>
  <c r="R7" i="7"/>
  <c r="R6" i="7"/>
  <c r="R5" i="7"/>
  <c r="R4" i="7"/>
  <c r="R3" i="7"/>
  <c r="Q3" i="7" s="1"/>
  <c r="Q4" i="7" s="1"/>
  <c r="Q5" i="7" s="1"/>
  <c r="Q6" i="7" s="1"/>
  <c r="Q7" i="7" s="1"/>
  <c r="Q8" i="7" s="1"/>
  <c r="C37" i="9"/>
  <c r="G2" i="5"/>
  <c r="W9" i="7" s="1"/>
  <c r="F2" i="5"/>
  <c r="V14" i="7" s="1"/>
  <c r="E2" i="5"/>
  <c r="U17" i="7" s="1"/>
  <c r="F221" i="3"/>
  <c r="J221" i="3"/>
  <c r="K17" i="3"/>
  <c r="K16" i="3"/>
  <c r="K15" i="3"/>
  <c r="K14" i="3"/>
  <c r="K13" i="3"/>
  <c r="E14" i="3"/>
  <c r="E15" i="3"/>
  <c r="E16" i="3"/>
  <c r="E17" i="3"/>
  <c r="C26" i="10" s="1"/>
  <c r="E13" i="3"/>
  <c r="C22" i="10" s="1"/>
  <c r="M70" i="7"/>
  <c r="E154" i="7" l="1"/>
  <c r="AJ151" i="7"/>
  <c r="AP71" i="7"/>
  <c r="AS202" i="7"/>
  <c r="C173" i="3"/>
  <c r="E105" i="7"/>
  <c r="BD95" i="7"/>
  <c r="BF95" i="7" s="1"/>
  <c r="J88" i="7"/>
  <c r="AQ95" i="7"/>
  <c r="L172" i="7"/>
  <c r="B40" i="7"/>
  <c r="T22" i="7"/>
  <c r="K130" i="7"/>
  <c r="E22" i="7"/>
  <c r="N10" i="7"/>
  <c r="B76" i="7"/>
  <c r="AJ46" i="7"/>
  <c r="B88" i="7"/>
  <c r="Z5" i="7"/>
  <c r="AB5" i="7" s="1"/>
  <c r="N106" i="7"/>
  <c r="N52" i="7"/>
  <c r="AG95" i="7"/>
  <c r="M34" i="7"/>
  <c r="M46" i="7"/>
  <c r="J166" i="7"/>
  <c r="BD161" i="7"/>
  <c r="BF161" i="7" s="1"/>
  <c r="AR95" i="7"/>
  <c r="M40" i="7"/>
  <c r="B46" i="7"/>
  <c r="E166" i="7"/>
  <c r="B100" i="7"/>
  <c r="J136" i="7"/>
  <c r="AP46" i="7"/>
  <c r="AO46" i="7"/>
  <c r="M4" i="7"/>
  <c r="M82" i="7"/>
  <c r="F82" i="7"/>
  <c r="L4" i="7"/>
  <c r="N124" i="7"/>
  <c r="N88" i="7"/>
  <c r="K16" i="7"/>
  <c r="AN46" i="7"/>
  <c r="M16" i="7"/>
  <c r="E94" i="7"/>
  <c r="F10" i="7"/>
  <c r="E34" i="7"/>
  <c r="E124" i="7"/>
  <c r="B208" i="7"/>
  <c r="P94" i="7"/>
  <c r="K208" i="7"/>
  <c r="O126" i="10"/>
  <c r="M178" i="7"/>
  <c r="B178" i="7"/>
  <c r="F136" i="7"/>
  <c r="F172" i="7"/>
  <c r="C171" i="3"/>
  <c r="AF122" i="7"/>
  <c r="BD122" i="7" s="1"/>
  <c r="BG122" i="7" s="1"/>
  <c r="AF164" i="7"/>
  <c r="AN164" i="7" s="1"/>
  <c r="AF43" i="7"/>
  <c r="AJ43" i="7" s="1"/>
  <c r="M202" i="10"/>
  <c r="I58" i="10"/>
  <c r="G211" i="10"/>
  <c r="C201" i="3"/>
  <c r="C117" i="3"/>
  <c r="C110" i="3"/>
  <c r="C44" i="3"/>
  <c r="AF67" i="7"/>
  <c r="AT67" i="7" s="1"/>
  <c r="AS115" i="7"/>
  <c r="AJ85" i="7"/>
  <c r="AR85" i="7"/>
  <c r="AU85" i="7"/>
  <c r="N7" i="7"/>
  <c r="K7" i="7"/>
  <c r="C219" i="3"/>
  <c r="M190" i="10"/>
  <c r="P217" i="10"/>
  <c r="AS104" i="7"/>
  <c r="AF194" i="7"/>
  <c r="BD194" i="7" s="1"/>
  <c r="BF194" i="7" s="1"/>
  <c r="C135" i="3"/>
  <c r="AF110" i="7"/>
  <c r="AT110" i="7" s="1"/>
  <c r="C147" i="3"/>
  <c r="C26" i="3"/>
  <c r="C50" i="3"/>
  <c r="C74" i="3"/>
  <c r="AF73" i="7"/>
  <c r="AU73" i="7" s="1"/>
  <c r="G190" i="10"/>
  <c r="AS193" i="7"/>
  <c r="I190" i="10"/>
  <c r="I208" i="10"/>
  <c r="B204" i="9"/>
  <c r="AF146" i="7"/>
  <c r="AO146" i="7" s="1"/>
  <c r="C123" i="3"/>
  <c r="G46" i="10"/>
  <c r="C153" i="3"/>
  <c r="C32" i="3"/>
  <c r="AF79" i="7"/>
  <c r="AR79" i="7" s="1"/>
  <c r="C207" i="3"/>
  <c r="AU163" i="7"/>
  <c r="AF140" i="7"/>
  <c r="AT140" i="7" s="1"/>
  <c r="C195" i="3"/>
  <c r="AF170" i="7"/>
  <c r="AT170" i="7" s="1"/>
  <c r="AF37" i="7"/>
  <c r="AU37" i="7" s="1"/>
  <c r="C80" i="3"/>
  <c r="C104" i="3"/>
  <c r="B190" i="10"/>
  <c r="B220" i="10"/>
  <c r="B160" i="9"/>
  <c r="AF49" i="7"/>
  <c r="AU49" i="7" s="1"/>
  <c r="AF158" i="7"/>
  <c r="AN158" i="7" s="1"/>
  <c r="C111" i="3"/>
  <c r="AF19" i="7"/>
  <c r="AJ19" i="7" s="1"/>
  <c r="B239" i="9"/>
  <c r="B205" i="10"/>
  <c r="B98" i="9"/>
  <c r="B213" i="9"/>
  <c r="B242" i="9"/>
  <c r="AS151" i="7"/>
  <c r="C140" i="3"/>
  <c r="AN109" i="7"/>
  <c r="B185" i="9"/>
  <c r="BD193" i="7"/>
  <c r="BG193" i="7" s="1"/>
  <c r="AR133" i="7"/>
  <c r="AO151" i="7"/>
  <c r="AK109" i="7"/>
  <c r="AG109" i="7"/>
  <c r="C152" i="3"/>
  <c r="AL163" i="7"/>
  <c r="AP115" i="7"/>
  <c r="J5" i="7"/>
  <c r="AG24" i="7"/>
  <c r="C37" i="3"/>
  <c r="J122" i="10"/>
  <c r="AL193" i="7"/>
  <c r="AN163" i="7"/>
  <c r="AU115" i="7"/>
  <c r="AF139" i="7"/>
  <c r="AG139" i="7" s="1"/>
  <c r="AQ109" i="7"/>
  <c r="AN193" i="7"/>
  <c r="AO163" i="7"/>
  <c r="AU18" i="7"/>
  <c r="L204" i="7"/>
  <c r="E72" i="7"/>
  <c r="C170" i="3"/>
  <c r="C182" i="3"/>
  <c r="B234" i="9"/>
  <c r="E89" i="7"/>
  <c r="AK71" i="7"/>
  <c r="AO85" i="7"/>
  <c r="B128" i="9"/>
  <c r="L191" i="7"/>
  <c r="AS71" i="7"/>
  <c r="N41" i="7"/>
  <c r="BD176" i="7"/>
  <c r="BG176" i="7" s="1"/>
  <c r="AO31" i="7"/>
  <c r="AL85" i="7"/>
  <c r="B7" i="7"/>
  <c r="AP182" i="7"/>
  <c r="AG85" i="7"/>
  <c r="AS176" i="7"/>
  <c r="BC164" i="7"/>
  <c r="AR89" i="7"/>
  <c r="AJ71" i="7"/>
  <c r="AO71" i="7"/>
  <c r="J41" i="7"/>
  <c r="B89" i="7"/>
  <c r="L29" i="7"/>
  <c r="J47" i="7"/>
  <c r="P191" i="7"/>
  <c r="BB177" i="7"/>
  <c r="J200" i="10"/>
  <c r="M65" i="7"/>
  <c r="E77" i="7"/>
  <c r="M191" i="7"/>
  <c r="E83" i="7"/>
  <c r="AU71" i="7"/>
  <c r="J191" i="7"/>
  <c r="AL71" i="7"/>
  <c r="E155" i="7"/>
  <c r="AX140" i="7"/>
  <c r="AG71" i="7"/>
  <c r="AR71" i="7"/>
  <c r="AN71" i="7"/>
  <c r="N185" i="7"/>
  <c r="B131" i="9"/>
  <c r="AJ95" i="7"/>
  <c r="AP176" i="7"/>
  <c r="AQ176" i="7"/>
  <c r="AJ161" i="7"/>
  <c r="AR31" i="7"/>
  <c r="AK46" i="7"/>
  <c r="AS46" i="7"/>
  <c r="M28" i="7"/>
  <c r="N40" i="7"/>
  <c r="J106" i="7"/>
  <c r="F58" i="7"/>
  <c r="E130" i="7"/>
  <c r="F178" i="7"/>
  <c r="F208" i="7"/>
  <c r="N34" i="7"/>
  <c r="F64" i="7"/>
  <c r="M124" i="7"/>
  <c r="F124" i="7"/>
  <c r="F112" i="7"/>
  <c r="K40" i="7"/>
  <c r="AF143" i="7"/>
  <c r="AO143" i="7" s="1"/>
  <c r="O45" i="10"/>
  <c r="AL95" i="7"/>
  <c r="AG176" i="7"/>
  <c r="AK176" i="7"/>
  <c r="AR161" i="7"/>
  <c r="AJ176" i="7"/>
  <c r="AS161" i="7"/>
  <c r="AP95" i="7"/>
  <c r="BD31" i="7"/>
  <c r="BF31" i="7" s="1"/>
  <c r="AU46" i="7"/>
  <c r="AG46" i="7"/>
  <c r="AO95" i="7"/>
  <c r="E106" i="7"/>
  <c r="M58" i="7"/>
  <c r="E142" i="7"/>
  <c r="M130" i="7"/>
  <c r="N205" i="7"/>
  <c r="L208" i="7"/>
  <c r="F40" i="7"/>
  <c r="F16" i="7"/>
  <c r="J64" i="7"/>
  <c r="B106" i="7"/>
  <c r="N172" i="7"/>
  <c r="L205" i="7"/>
  <c r="L160" i="7"/>
  <c r="L58" i="7"/>
  <c r="AO176" i="7"/>
  <c r="AU95" i="7"/>
  <c r="AQ46" i="7"/>
  <c r="F94" i="7"/>
  <c r="B142" i="7"/>
  <c r="J118" i="7"/>
  <c r="L46" i="7"/>
  <c r="F142" i="7"/>
  <c r="P10" i="7"/>
  <c r="AQ161" i="7"/>
  <c r="AL161" i="7"/>
  <c r="AN161" i="7"/>
  <c r="AK161" i="7"/>
  <c r="AQ13" i="7"/>
  <c r="F22" i="7"/>
  <c r="F46" i="7"/>
  <c r="E4" i="7"/>
  <c r="E16" i="7"/>
  <c r="J4" i="7"/>
  <c r="L22" i="7"/>
  <c r="G40" i="7"/>
  <c r="AS95" i="7"/>
  <c r="AG161" i="7"/>
  <c r="AR176" i="7"/>
  <c r="AN176" i="7"/>
  <c r="AU161" i="7"/>
  <c r="AQ31" i="7"/>
  <c r="AR46" i="7"/>
  <c r="N22" i="7"/>
  <c r="F34" i="7"/>
  <c r="N94" i="7"/>
  <c r="F70" i="7"/>
  <c r="J154" i="7"/>
  <c r="E118" i="7"/>
  <c r="M22" i="7"/>
  <c r="F52" i="7"/>
  <c r="B16" i="7"/>
  <c r="L142" i="7"/>
  <c r="F28" i="7"/>
  <c r="B4" i="7"/>
  <c r="K64" i="7"/>
  <c r="Z12" i="7"/>
  <c r="AB12" i="7" s="1"/>
  <c r="F32" i="9"/>
  <c r="M21" i="7"/>
  <c r="AO124" i="7"/>
  <c r="E49" i="7"/>
  <c r="B134" i="9"/>
  <c r="AS94" i="7"/>
  <c r="F93" i="7"/>
  <c r="J69" i="7"/>
  <c r="J7" i="7"/>
  <c r="P7" i="7"/>
  <c r="AR94" i="7"/>
  <c r="AK15" i="7"/>
  <c r="L7" i="7"/>
  <c r="M7" i="7"/>
  <c r="AO15" i="7"/>
  <c r="P189" i="7"/>
  <c r="BB181" i="7"/>
  <c r="AS124" i="7"/>
  <c r="N33" i="7"/>
  <c r="U5" i="3"/>
  <c r="V5" i="3" s="1"/>
  <c r="W5" i="3" s="1"/>
  <c r="AQ15" i="7"/>
  <c r="AF39" i="7"/>
  <c r="AQ39" i="7" s="1"/>
  <c r="C221" i="3"/>
  <c r="AL94" i="7"/>
  <c r="AK94" i="7"/>
  <c r="AU124" i="7"/>
  <c r="AG25" i="7"/>
  <c r="G3" i="7"/>
  <c r="AJ15" i="7"/>
  <c r="M45" i="7"/>
  <c r="J33" i="7"/>
  <c r="N147" i="7"/>
  <c r="M15" i="7"/>
  <c r="F7" i="7"/>
  <c r="M189" i="7"/>
  <c r="N27" i="7"/>
  <c r="L189" i="7"/>
  <c r="N207" i="7"/>
  <c r="I7" i="7"/>
  <c r="AF142" i="7"/>
  <c r="BD142" i="7" s="1"/>
  <c r="AF75" i="7"/>
  <c r="AJ75" i="7" s="1"/>
  <c r="AO200" i="7"/>
  <c r="AN202" i="7"/>
  <c r="AO94" i="7"/>
  <c r="AN94" i="7"/>
  <c r="AL15" i="7"/>
  <c r="U18" i="7"/>
  <c r="C113" i="3"/>
  <c r="AF166" i="7"/>
  <c r="AT166" i="7" s="1"/>
  <c r="B21" i="7"/>
  <c r="N69" i="7"/>
  <c r="M195" i="7"/>
  <c r="U10" i="7"/>
  <c r="AL202" i="7"/>
  <c r="AU94" i="7"/>
  <c r="BD94" i="7"/>
  <c r="BF94" i="7" s="1"/>
  <c r="BD124" i="7"/>
  <c r="BG124" i="7" s="1"/>
  <c r="AP94" i="7"/>
  <c r="AP124" i="7"/>
  <c r="J21" i="7"/>
  <c r="M69" i="7"/>
  <c r="E7" i="7"/>
  <c r="J75" i="7"/>
  <c r="I21" i="7"/>
  <c r="C143" i="3"/>
  <c r="AF190" i="7"/>
  <c r="AR190" i="7" s="1"/>
  <c r="AF45" i="7"/>
  <c r="BD45" i="7" s="1"/>
  <c r="BF45" i="7" s="1"/>
  <c r="I159" i="10"/>
  <c r="AG94" i="7"/>
  <c r="AP15" i="7"/>
  <c r="AL124" i="7"/>
  <c r="N21" i="7"/>
  <c r="J147" i="7"/>
  <c r="AJ202" i="7"/>
  <c r="E69" i="7"/>
  <c r="F159" i="7"/>
  <c r="F147" i="7"/>
  <c r="B207" i="7"/>
  <c r="AF196" i="7"/>
  <c r="AU196" i="7" s="1"/>
  <c r="S22" i="7"/>
  <c r="I39" i="7"/>
  <c r="AF100" i="7"/>
  <c r="AG100" i="7" s="1"/>
  <c r="C34" i="3"/>
  <c r="AF69" i="7"/>
  <c r="AQ69" i="7" s="1"/>
  <c r="M91" i="7"/>
  <c r="U8" i="7"/>
  <c r="T20" i="7"/>
  <c r="M205" i="7"/>
  <c r="T23" i="7"/>
  <c r="T14" i="7"/>
  <c r="B137" i="9"/>
  <c r="AQ188" i="7"/>
  <c r="F205" i="7"/>
  <c r="T13" i="7"/>
  <c r="I205" i="7"/>
  <c r="AK188" i="7"/>
  <c r="K205" i="7"/>
  <c r="P118" i="11"/>
  <c r="AL152" i="7"/>
  <c r="AG152" i="7"/>
  <c r="N13" i="7"/>
  <c r="AP128" i="7"/>
  <c r="J13" i="7"/>
  <c r="AF189" i="7"/>
  <c r="AR189" i="7" s="1"/>
  <c r="M13" i="7"/>
  <c r="AP200" i="7"/>
  <c r="B13" i="7"/>
  <c r="J56" i="7"/>
  <c r="E56" i="7"/>
  <c r="J140" i="7"/>
  <c r="I140" i="7"/>
  <c r="AF201" i="7"/>
  <c r="AO201" i="7" s="1"/>
  <c r="C220" i="3"/>
  <c r="AO123" i="7"/>
  <c r="AR123" i="7"/>
  <c r="AG123" i="7"/>
  <c r="AQ123" i="7"/>
  <c r="J182" i="7"/>
  <c r="M182" i="7"/>
  <c r="AK44" i="7"/>
  <c r="BD44" i="7"/>
  <c r="BF44" i="7" s="1"/>
  <c r="AO44" i="7"/>
  <c r="AL129" i="7"/>
  <c r="AQ129" i="7"/>
  <c r="AU129" i="7"/>
  <c r="AK129" i="7"/>
  <c r="J14" i="3"/>
  <c r="I39" i="9" s="1"/>
  <c r="Z11" i="7"/>
  <c r="AB11" i="7" s="1"/>
  <c r="AN129" i="7"/>
  <c r="AQ154" i="7"/>
  <c r="AG154" i="7"/>
  <c r="AR154" i="7"/>
  <c r="AQ7" i="7"/>
  <c r="AP7" i="7"/>
  <c r="AL7" i="7"/>
  <c r="BD135" i="7"/>
  <c r="BG135" i="7" s="1"/>
  <c r="AL135" i="7"/>
  <c r="AU135" i="7"/>
  <c r="AJ183" i="7"/>
  <c r="O199" i="7"/>
  <c r="M199" i="7"/>
  <c r="E127" i="7"/>
  <c r="K127" i="7"/>
  <c r="L127" i="7"/>
  <c r="G97" i="7"/>
  <c r="N97" i="7"/>
  <c r="M61" i="7"/>
  <c r="E61" i="7"/>
  <c r="P61" i="7"/>
  <c r="L61" i="7"/>
  <c r="AT104" i="7"/>
  <c r="AR104" i="7"/>
  <c r="AO104" i="7"/>
  <c r="AQ104" i="7"/>
  <c r="AK104" i="7"/>
  <c r="AN104" i="7"/>
  <c r="AJ123" i="7"/>
  <c r="AN44" i="7"/>
  <c r="AJ7" i="7"/>
  <c r="AG104" i="7"/>
  <c r="AL91" i="7"/>
  <c r="AX107" i="7"/>
  <c r="AY107" i="7"/>
  <c r="C27" i="3"/>
  <c r="AF8" i="7"/>
  <c r="AT8" i="7" s="1"/>
  <c r="AU183" i="7"/>
  <c r="AQ183" i="7"/>
  <c r="AP183" i="7"/>
  <c r="AL147" i="7"/>
  <c r="AQ147" i="7"/>
  <c r="I84" i="11"/>
  <c r="N116" i="11"/>
  <c r="N104" i="11"/>
  <c r="Q98" i="11"/>
  <c r="J44" i="11"/>
  <c r="R101" i="11"/>
  <c r="O100" i="11"/>
  <c r="H115" i="11"/>
  <c r="AJ129" i="7"/>
  <c r="AL123" i="7"/>
  <c r="Z4" i="7"/>
  <c r="AD4" i="7" s="1"/>
  <c r="AN128" i="7"/>
  <c r="AG128" i="7"/>
  <c r="AK128" i="7"/>
  <c r="AJ128" i="7"/>
  <c r="AU128" i="7"/>
  <c r="AQ128" i="7"/>
  <c r="C22" i="3"/>
  <c r="P5" i="3"/>
  <c r="R5" i="3" s="1"/>
  <c r="S5" i="3" s="1"/>
  <c r="P7" i="3"/>
  <c r="AF213" i="7" s="1"/>
  <c r="AT213" i="7" s="1"/>
  <c r="AF3" i="7"/>
  <c r="BD3" i="7" s="1"/>
  <c r="C57" i="3"/>
  <c r="AF38" i="7"/>
  <c r="AO38" i="7" s="1"/>
  <c r="AJ195" i="7"/>
  <c r="AG195" i="7"/>
  <c r="AF159" i="7"/>
  <c r="AR159" i="7" s="1"/>
  <c r="C178" i="3"/>
  <c r="AP111" i="7"/>
  <c r="BD111" i="7"/>
  <c r="BG111" i="7" s="1"/>
  <c r="AO111" i="7"/>
  <c r="BD123" i="7"/>
  <c r="BG123" i="7" s="1"/>
  <c r="N25" i="7"/>
  <c r="E25" i="7"/>
  <c r="B25" i="7"/>
  <c r="M25" i="7"/>
  <c r="AU7" i="7"/>
  <c r="AS128" i="7"/>
  <c r="AS195" i="7"/>
  <c r="Z3" i="7"/>
  <c r="AC3" i="7" s="1"/>
  <c r="AF80" i="7"/>
  <c r="AT80" i="7" s="1"/>
  <c r="B115" i="7"/>
  <c r="M208" i="10"/>
  <c r="G181" i="10"/>
  <c r="G202" i="10"/>
  <c r="M178" i="10"/>
  <c r="I205" i="10"/>
  <c r="AS25" i="7"/>
  <c r="AR182" i="7"/>
  <c r="O217" i="10"/>
  <c r="I202" i="10"/>
  <c r="I178" i="10"/>
  <c r="G178" i="10"/>
  <c r="M205" i="10"/>
  <c r="AG188" i="7"/>
  <c r="AO25" i="7"/>
  <c r="AU182" i="7"/>
  <c r="AN182" i="7"/>
  <c r="AL176" i="7"/>
  <c r="AS31" i="7"/>
  <c r="AJ31" i="7"/>
  <c r="AK25" i="7"/>
  <c r="AP85" i="7"/>
  <c r="AK85" i="7"/>
  <c r="E13" i="7"/>
  <c r="J205" i="7"/>
  <c r="L115" i="7"/>
  <c r="E205" i="7"/>
  <c r="G217" i="10"/>
  <c r="B202" i="10"/>
  <c r="B178" i="10"/>
  <c r="G166" i="10"/>
  <c r="AR188" i="7"/>
  <c r="AP25" i="7"/>
  <c r="F115" i="7"/>
  <c r="N79" i="7"/>
  <c r="BB195" i="7"/>
  <c r="G193" i="10"/>
  <c r="G61" i="10"/>
  <c r="AP177" i="7"/>
  <c r="AQ177" i="7"/>
  <c r="AJ177" i="7"/>
  <c r="AR177" i="7"/>
  <c r="AU177" i="7"/>
  <c r="AO177" i="7"/>
  <c r="AK177" i="7"/>
  <c r="AS177" i="7"/>
  <c r="AN165" i="7"/>
  <c r="AU165" i="7"/>
  <c r="BD165" i="7"/>
  <c r="BF165" i="7" s="1"/>
  <c r="AR165" i="7"/>
  <c r="AO165" i="7"/>
  <c r="AL165" i="7"/>
  <c r="AQ165" i="7"/>
  <c r="AJ165" i="7"/>
  <c r="AP165" i="7"/>
  <c r="AS165" i="7"/>
  <c r="AK165" i="7"/>
  <c r="AG165" i="7"/>
  <c r="BD153" i="7"/>
  <c r="BF153" i="7" s="1"/>
  <c r="AK153" i="7"/>
  <c r="AU153" i="7"/>
  <c r="AJ153" i="7"/>
  <c r="AO153" i="7"/>
  <c r="AN153" i="7"/>
  <c r="AR153" i="7"/>
  <c r="AP153" i="7"/>
  <c r="AQ117" i="7"/>
  <c r="AL117" i="7"/>
  <c r="AG105" i="7"/>
  <c r="AQ105" i="7"/>
  <c r="AU105" i="7"/>
  <c r="AP105" i="7"/>
  <c r="AJ105" i="7"/>
  <c r="AS105" i="7"/>
  <c r="AL105" i="7"/>
  <c r="BD105" i="7"/>
  <c r="BF105" i="7" s="1"/>
  <c r="J20" i="7"/>
  <c r="M20" i="7"/>
  <c r="AP50" i="7"/>
  <c r="AN50" i="7"/>
  <c r="AJ50" i="7"/>
  <c r="AR50" i="7"/>
  <c r="AG50" i="7"/>
  <c r="AR171" i="7"/>
  <c r="AN171" i="7"/>
  <c r="AO99" i="7"/>
  <c r="AL99" i="7"/>
  <c r="AK99" i="7"/>
  <c r="AP99" i="7"/>
  <c r="AN99" i="7"/>
  <c r="L146" i="7"/>
  <c r="B146" i="7"/>
  <c r="M181" i="3"/>
  <c r="R80" i="11"/>
  <c r="T95" i="11"/>
  <c r="Q47" i="11"/>
  <c r="K29" i="11"/>
  <c r="P73" i="11"/>
  <c r="O53" i="11"/>
  <c r="I41" i="11"/>
  <c r="P85" i="11"/>
  <c r="I53" i="11"/>
  <c r="N96" i="11"/>
  <c r="U44" i="11"/>
  <c r="N60" i="11"/>
  <c r="N68" i="11"/>
  <c r="Q19" i="11"/>
  <c r="P55" i="11"/>
  <c r="O32" i="11"/>
  <c r="N94" i="11"/>
  <c r="J20" i="11"/>
  <c r="M78" i="11"/>
  <c r="M86" i="11"/>
  <c r="M94" i="11"/>
  <c r="U102" i="11"/>
  <c r="H103" i="11"/>
  <c r="U118" i="11"/>
  <c r="P98" i="11"/>
  <c r="T107" i="11"/>
  <c r="T23" i="11"/>
  <c r="U72" i="11"/>
  <c r="S79" i="11"/>
  <c r="Q86" i="11"/>
  <c r="O93" i="11"/>
  <c r="M100" i="11"/>
  <c r="N111" i="11"/>
  <c r="U106" i="11"/>
  <c r="I115" i="11"/>
  <c r="N95" i="11"/>
  <c r="T98" i="11"/>
  <c r="L102" i="11"/>
  <c r="N108" i="11"/>
  <c r="O115" i="11"/>
  <c r="L105" i="11"/>
  <c r="R108" i="11"/>
  <c r="J112" i="11"/>
  <c r="P115" i="11"/>
  <c r="H119" i="11"/>
  <c r="N105" i="11"/>
  <c r="T108" i="11"/>
  <c r="L112" i="11"/>
  <c r="R115" i="11"/>
  <c r="J119" i="11"/>
  <c r="O105" i="11"/>
  <c r="U108" i="11"/>
  <c r="M112" i="11"/>
  <c r="S115" i="11"/>
  <c r="K119" i="11"/>
  <c r="H117" i="11"/>
  <c r="M103" i="11"/>
  <c r="S106" i="11"/>
  <c r="K110" i="11"/>
  <c r="Q113" i="11"/>
  <c r="I117" i="11"/>
  <c r="O39" i="11"/>
  <c r="H70" i="11"/>
  <c r="U81" i="11"/>
  <c r="Q55" i="11"/>
  <c r="M38" i="11"/>
  <c r="S27" i="11"/>
  <c r="Q58" i="11"/>
  <c r="J52" i="11"/>
  <c r="I71" i="11"/>
  <c r="M60" i="11"/>
  <c r="O80" i="11"/>
  <c r="H49" i="11"/>
  <c r="P61" i="11"/>
  <c r="I14" i="11"/>
  <c r="O67" i="11"/>
  <c r="K53" i="11"/>
  <c r="S26" i="11"/>
  <c r="U113" i="11"/>
  <c r="O71" i="11"/>
  <c r="O79" i="11"/>
  <c r="O87" i="11"/>
  <c r="I96" i="11"/>
  <c r="J105" i="11"/>
  <c r="M106" i="11"/>
  <c r="I116" i="11"/>
  <c r="R99" i="11"/>
  <c r="J110" i="11"/>
  <c r="R22" i="11"/>
  <c r="I74" i="11"/>
  <c r="U80" i="11"/>
  <c r="S87" i="11"/>
  <c r="Q94" i="11"/>
  <c r="O101" i="11"/>
  <c r="R113" i="11"/>
  <c r="I108" i="11"/>
  <c r="Q116" i="11"/>
  <c r="H96" i="11"/>
  <c r="N99" i="11"/>
  <c r="T102" i="11"/>
  <c r="P109" i="11"/>
  <c r="J117" i="11"/>
  <c r="T105" i="11"/>
  <c r="L109" i="11"/>
  <c r="R112" i="11"/>
  <c r="J116" i="11"/>
  <c r="P119" i="11"/>
  <c r="H106" i="11"/>
  <c r="N109" i="11"/>
  <c r="T112" i="11"/>
  <c r="L116" i="11"/>
  <c r="R119" i="11"/>
  <c r="I106" i="11"/>
  <c r="O109" i="11"/>
  <c r="U112" i="11"/>
  <c r="M116" i="11"/>
  <c r="S119" i="11"/>
  <c r="P117" i="11"/>
  <c r="U103" i="11"/>
  <c r="M107" i="11"/>
  <c r="S110" i="11"/>
  <c r="K114" i="11"/>
  <c r="Q117" i="11"/>
  <c r="K58" i="11"/>
  <c r="K25" i="11"/>
  <c r="T75" i="11"/>
  <c r="U109" i="11"/>
  <c r="U42" i="11"/>
  <c r="T30" i="11"/>
  <c r="K94" i="11"/>
  <c r="N54" i="11"/>
  <c r="J25" i="11"/>
  <c r="Q62" i="11"/>
  <c r="J74" i="11"/>
  <c r="P51" i="11"/>
  <c r="J62" i="11"/>
  <c r="Q14" i="11"/>
  <c r="O66" i="11"/>
  <c r="M50" i="11"/>
  <c r="Q24" i="11"/>
  <c r="S116" i="11"/>
  <c r="I72" i="11"/>
  <c r="I80" i="11"/>
  <c r="Q88" i="11"/>
  <c r="Q96" i="11"/>
  <c r="L106" i="11"/>
  <c r="O107" i="11"/>
  <c r="R117" i="11"/>
  <c r="L100" i="11"/>
  <c r="L111" i="11"/>
  <c r="J22" i="11"/>
  <c r="Q74" i="11"/>
  <c r="O81" i="11"/>
  <c r="M88" i="11"/>
  <c r="K95" i="11"/>
  <c r="I102" i="11"/>
  <c r="U114" i="11"/>
  <c r="M110" i="11"/>
  <c r="L118" i="11"/>
  <c r="P96" i="11"/>
  <c r="H100" i="11"/>
  <c r="T103" i="11"/>
  <c r="R110" i="11"/>
  <c r="O118" i="11"/>
  <c r="N106" i="11"/>
  <c r="T109" i="11"/>
  <c r="L113" i="11"/>
  <c r="R116" i="11"/>
  <c r="J103" i="11"/>
  <c r="P106" i="11"/>
  <c r="H110" i="11"/>
  <c r="N113" i="11"/>
  <c r="T116" i="11"/>
  <c r="K103" i="11"/>
  <c r="Q106" i="11"/>
  <c r="I110" i="11"/>
  <c r="O113" i="11"/>
  <c r="U116" i="11"/>
  <c r="R114" i="11"/>
  <c r="J118" i="11"/>
  <c r="O104" i="11"/>
  <c r="U107" i="11"/>
  <c r="M111" i="11"/>
  <c r="S114" i="11"/>
  <c r="K118" i="11"/>
  <c r="P79" i="11"/>
  <c r="L33" i="11"/>
  <c r="T26" i="11"/>
  <c r="T85" i="11"/>
  <c r="M109" i="11"/>
  <c r="H40" i="11"/>
  <c r="K76" i="11"/>
  <c r="P62" i="11"/>
  <c r="M36" i="11"/>
  <c r="K67" i="11"/>
  <c r="H28" i="11"/>
  <c r="N55" i="11"/>
  <c r="N64" i="11"/>
  <c r="M39" i="3"/>
  <c r="U62" i="11"/>
  <c r="L46" i="11"/>
  <c r="N75" i="11"/>
  <c r="J24" i="11"/>
  <c r="S73" i="11"/>
  <c r="M82" i="11"/>
  <c r="M90" i="11"/>
  <c r="U98" i="11"/>
  <c r="T110" i="11"/>
  <c r="U110" i="11"/>
  <c r="J95" i="11"/>
  <c r="H102" i="11"/>
  <c r="T114" i="11"/>
  <c r="N20" i="11"/>
  <c r="M76" i="11"/>
  <c r="K83" i="11"/>
  <c r="I90" i="11"/>
  <c r="U96" i="11"/>
  <c r="P104" i="11"/>
  <c r="O119" i="11"/>
  <c r="O111" i="11"/>
  <c r="Q119" i="11"/>
  <c r="J97" i="11"/>
  <c r="P100" i="11"/>
  <c r="H105" i="11"/>
  <c r="T111" i="11"/>
  <c r="P103" i="11"/>
  <c r="H107" i="11"/>
  <c r="N110" i="11"/>
  <c r="T113" i="11"/>
  <c r="L117" i="11"/>
  <c r="R103" i="11"/>
  <c r="J107" i="11"/>
  <c r="P110" i="11"/>
  <c r="H114" i="11"/>
  <c r="N117" i="11"/>
  <c r="S103" i="11"/>
  <c r="K107" i="11"/>
  <c r="Q110" i="11"/>
  <c r="I114" i="11"/>
  <c r="O117" i="11"/>
  <c r="L115" i="11"/>
  <c r="R118" i="11"/>
  <c r="I105" i="11"/>
  <c r="O108" i="11"/>
  <c r="U111" i="11"/>
  <c r="M115" i="11"/>
  <c r="S118" i="11"/>
  <c r="J34" i="11"/>
  <c r="J36" i="11"/>
  <c r="K32" i="11"/>
  <c r="R79" i="11"/>
  <c r="T91" i="11"/>
  <c r="L42" i="11"/>
  <c r="I20" i="11"/>
  <c r="H66" i="11"/>
  <c r="J41" i="11"/>
  <c r="Q15" i="11"/>
  <c r="S32" i="11"/>
  <c r="H57" i="11"/>
  <c r="P65" i="11"/>
  <c r="M63" i="3"/>
  <c r="J61" i="11"/>
  <c r="M40" i="11"/>
  <c r="L81" i="11"/>
  <c r="H23" i="11"/>
  <c r="O75" i="11"/>
  <c r="O83" i="11"/>
  <c r="I92" i="11"/>
  <c r="I100" i="11"/>
  <c r="J113" i="11"/>
  <c r="K113" i="11"/>
  <c r="L96" i="11"/>
  <c r="L103" i="11"/>
  <c r="S117" i="11"/>
  <c r="Q70" i="11"/>
  <c r="O77" i="11"/>
  <c r="M84" i="11"/>
  <c r="K91" i="11"/>
  <c r="I98" i="11"/>
  <c r="T106" i="11"/>
  <c r="O103" i="11"/>
  <c r="Q112" i="11"/>
  <c r="L94" i="11"/>
  <c r="R97" i="11"/>
  <c r="J101" i="11"/>
  <c r="J106" i="11"/>
  <c r="H113" i="11"/>
  <c r="J104" i="11"/>
  <c r="P107" i="11"/>
  <c r="H111" i="11"/>
  <c r="N114" i="11"/>
  <c r="T117" i="11"/>
  <c r="L104" i="11"/>
  <c r="R107" i="11"/>
  <c r="J111" i="11"/>
  <c r="P114" i="11"/>
  <c r="H118" i="11"/>
  <c r="M104" i="11"/>
  <c r="S107" i="11"/>
  <c r="K111" i="11"/>
  <c r="Q114" i="11"/>
  <c r="I118" i="11"/>
  <c r="T115" i="11"/>
  <c r="L119" i="11"/>
  <c r="Q105" i="11"/>
  <c r="I109" i="11"/>
  <c r="O112" i="11"/>
  <c r="U115" i="11"/>
  <c r="M119" i="11"/>
  <c r="P6" i="3"/>
  <c r="R6" i="3" s="1"/>
  <c r="S6" i="3" s="1"/>
  <c r="P15" i="3"/>
  <c r="R15" i="3" s="1"/>
  <c r="S15" i="3" s="1"/>
  <c r="AG183" i="7"/>
  <c r="AN183" i="7"/>
  <c r="AU123" i="7"/>
  <c r="AN111" i="7"/>
  <c r="AS129" i="7"/>
  <c r="AU195" i="7"/>
  <c r="AQ44" i="7"/>
  <c r="AR135" i="7"/>
  <c r="AK91" i="7"/>
  <c r="AK135" i="7"/>
  <c r="AS135" i="7"/>
  <c r="AQ91" i="7"/>
  <c r="F188" i="7"/>
  <c r="E68" i="7"/>
  <c r="N32" i="7"/>
  <c r="Z14" i="7"/>
  <c r="AC14" i="7" s="1"/>
  <c r="C148" i="3"/>
  <c r="C118" i="3"/>
  <c r="C202" i="3"/>
  <c r="C190" i="3"/>
  <c r="C69" i="3"/>
  <c r="O116" i="11"/>
  <c r="Q118" i="11"/>
  <c r="J115" i="11"/>
  <c r="P111" i="11"/>
  <c r="L98" i="11"/>
  <c r="S91" i="11"/>
  <c r="T96" i="11"/>
  <c r="I76" i="11"/>
  <c r="R66" i="11"/>
  <c r="L36" i="11"/>
  <c r="P87" i="11"/>
  <c r="P4" i="3"/>
  <c r="R4" i="3" s="1"/>
  <c r="S4" i="3" s="1"/>
  <c r="AP195" i="7"/>
  <c r="AG44" i="7"/>
  <c r="AO183" i="7"/>
  <c r="AO135" i="7"/>
  <c r="AJ91" i="7"/>
  <c r="M32" i="7"/>
  <c r="F14" i="7"/>
  <c r="C172" i="3"/>
  <c r="C136" i="3"/>
  <c r="C130" i="3"/>
  <c r="C124" i="3"/>
  <c r="AF20" i="7"/>
  <c r="AS20" i="7" s="1"/>
  <c r="C51" i="3"/>
  <c r="AF62" i="7"/>
  <c r="BD62" i="7" s="1"/>
  <c r="BF62" i="7" s="1"/>
  <c r="C93" i="3"/>
  <c r="I113" i="11"/>
  <c r="K115" i="11"/>
  <c r="R111" i="11"/>
  <c r="J108" i="11"/>
  <c r="T94" i="11"/>
  <c r="U84" i="11"/>
  <c r="M114" i="11"/>
  <c r="T21" i="11"/>
  <c r="R57" i="11"/>
  <c r="I50" i="11"/>
  <c r="M80" i="3"/>
  <c r="U8" i="3"/>
  <c r="V8" i="3" s="1"/>
  <c r="W8" i="3" s="1"/>
  <c r="AK183" i="7"/>
  <c r="AR129" i="7"/>
  <c r="AL195" i="7"/>
  <c r="AQ195" i="7"/>
  <c r="AJ44" i="7"/>
  <c r="AS183" i="7"/>
  <c r="AR147" i="7"/>
  <c r="AN135" i="7"/>
  <c r="AP123" i="7"/>
  <c r="AO195" i="7"/>
  <c r="N14" i="7"/>
  <c r="M56" i="7"/>
  <c r="F158" i="7"/>
  <c r="C154" i="3"/>
  <c r="AF93" i="7"/>
  <c r="AN93" i="7" s="1"/>
  <c r="AF14" i="7"/>
  <c r="AP14" i="7" s="1"/>
  <c r="C63" i="3"/>
  <c r="C105" i="3"/>
  <c r="Q109" i="11"/>
  <c r="S111" i="11"/>
  <c r="L108" i="11"/>
  <c r="R104" i="11"/>
  <c r="S113" i="11"/>
  <c r="I78" i="11"/>
  <c r="Q115" i="11"/>
  <c r="N83" i="11"/>
  <c r="K40" i="11"/>
  <c r="P78" i="11"/>
  <c r="U17" i="3"/>
  <c r="AF220" i="7" s="1"/>
  <c r="AT220" i="7" s="1"/>
  <c r="P14" i="3"/>
  <c r="R14" i="3" s="1"/>
  <c r="S14" i="3" s="1"/>
  <c r="P3" i="3"/>
  <c r="R3" i="3" s="1"/>
  <c r="S3" i="3" s="1"/>
  <c r="AK123" i="7"/>
  <c r="BD129" i="7"/>
  <c r="BG129" i="7" s="1"/>
  <c r="AG129" i="7"/>
  <c r="AR195" i="7"/>
  <c r="BD195" i="7"/>
  <c r="BF195" i="7" s="1"/>
  <c r="AR44" i="7"/>
  <c r="AU44" i="7"/>
  <c r="AS44" i="7"/>
  <c r="AG135" i="7"/>
  <c r="AP135" i="7"/>
  <c r="J14" i="7"/>
  <c r="N56" i="7"/>
  <c r="E44" i="7"/>
  <c r="K32" i="7"/>
  <c r="I104" i="7"/>
  <c r="Z7" i="7"/>
  <c r="AB7" i="7" s="1"/>
  <c r="C196" i="3"/>
  <c r="C184" i="3"/>
  <c r="C142" i="3"/>
  <c r="AF141" i="7"/>
  <c r="AS141" i="7" s="1"/>
  <c r="K106" i="11"/>
  <c r="M108" i="11"/>
  <c r="T104" i="11"/>
  <c r="J114" i="11"/>
  <c r="Q104" i="11"/>
  <c r="K71" i="11"/>
  <c r="Q100" i="11"/>
  <c r="K38" i="11"/>
  <c r="M54" i="3"/>
  <c r="N23" i="11"/>
  <c r="AQ135" i="7"/>
  <c r="AJ135" i="7"/>
  <c r="AO129" i="7"/>
  <c r="AS91" i="7"/>
  <c r="AN195" i="7"/>
  <c r="AP129" i="7"/>
  <c r="AN91" i="7"/>
  <c r="B104" i="7"/>
  <c r="K104" i="7"/>
  <c r="AF68" i="7"/>
  <c r="BD68" i="7" s="1"/>
  <c r="C214" i="3"/>
  <c r="C166" i="3"/>
  <c r="AF26" i="7"/>
  <c r="AT26" i="7" s="1"/>
  <c r="AF56" i="7"/>
  <c r="AT56" i="7" s="1"/>
  <c r="O7" i="7"/>
  <c r="G7" i="7"/>
  <c r="T119" i="11"/>
  <c r="U104" i="11"/>
  <c r="N118" i="11"/>
  <c r="L107" i="11"/>
  <c r="H108" i="11"/>
  <c r="N119" i="11"/>
  <c r="Q92" i="11"/>
  <c r="J60" i="11"/>
  <c r="R49" i="11"/>
  <c r="J45" i="11"/>
  <c r="M182" i="3"/>
  <c r="O40" i="11"/>
  <c r="P47" i="11"/>
  <c r="K60" i="11"/>
  <c r="H38" i="11"/>
  <c r="H74" i="11"/>
  <c r="R92" i="11"/>
  <c r="M97" i="11"/>
  <c r="L39" i="11"/>
  <c r="S86" i="11"/>
  <c r="T73" i="11"/>
  <c r="T25" i="11"/>
  <c r="N34" i="11"/>
  <c r="N42" i="11"/>
  <c r="J94" i="11"/>
  <c r="T80" i="11"/>
  <c r="L22" i="11"/>
  <c r="H36" i="11"/>
  <c r="U45" i="11"/>
  <c r="M53" i="11"/>
  <c r="K102" i="11"/>
  <c r="S84" i="11"/>
  <c r="Q71" i="11"/>
  <c r="S30" i="11"/>
  <c r="Q40" i="11"/>
  <c r="T48" i="11"/>
  <c r="U55" i="11"/>
  <c r="U30" i="11"/>
  <c r="R68" i="11"/>
  <c r="H19" i="11"/>
  <c r="Q16" i="11"/>
  <c r="N63" i="11"/>
  <c r="I37" i="11"/>
  <c r="I24" i="11"/>
  <c r="I99" i="11"/>
  <c r="N78" i="11"/>
  <c r="N21" i="11"/>
  <c r="N30" i="11"/>
  <c r="H39" i="11"/>
  <c r="Q111" i="11"/>
  <c r="H87" i="11"/>
  <c r="R73" i="11"/>
  <c r="M28" i="11"/>
  <c r="M41" i="11"/>
  <c r="U49" i="11"/>
  <c r="M57" i="11"/>
  <c r="T90" i="11"/>
  <c r="R77" i="11"/>
  <c r="K26" i="11"/>
  <c r="I36" i="11"/>
  <c r="H46" i="11"/>
  <c r="T99" i="11"/>
  <c r="Q79" i="11"/>
  <c r="O23" i="11"/>
  <c r="Q34" i="11"/>
  <c r="M45" i="11"/>
  <c r="M52" i="11"/>
  <c r="I103" i="11"/>
  <c r="M79" i="11"/>
  <c r="K31" i="11"/>
  <c r="T46" i="11"/>
  <c r="P57" i="11"/>
  <c r="T64" i="11"/>
  <c r="R93" i="11"/>
  <c r="T72" i="11"/>
  <c r="Q32" i="11"/>
  <c r="J46" i="11"/>
  <c r="P54" i="11"/>
  <c r="I62" i="11"/>
  <c r="M68" i="11"/>
  <c r="M46" i="3"/>
  <c r="N85" i="11"/>
  <c r="S20" i="11"/>
  <c r="J35" i="11"/>
  <c r="U43" i="11"/>
  <c r="S49" i="11"/>
  <c r="R54" i="11"/>
  <c r="L59" i="11"/>
  <c r="R62" i="11"/>
  <c r="J66" i="11"/>
  <c r="M19" i="11"/>
  <c r="M47" i="3"/>
  <c r="I16" i="11"/>
  <c r="R64" i="11"/>
  <c r="M59" i="11"/>
  <c r="U51" i="11"/>
  <c r="H42" i="11"/>
  <c r="P30" i="11"/>
  <c r="L73" i="11"/>
  <c r="O88" i="11"/>
  <c r="K112" i="11"/>
  <c r="N22" i="11"/>
  <c r="U70" i="11"/>
  <c r="M74" i="11"/>
  <c r="S77" i="11"/>
  <c r="K81" i="11"/>
  <c r="Q84" i="11"/>
  <c r="I88" i="11"/>
  <c r="O91" i="11"/>
  <c r="U94" i="11"/>
  <c r="M98" i="11"/>
  <c r="S101" i="11"/>
  <c r="N107" i="11"/>
  <c r="L114" i="11"/>
  <c r="K105" i="11"/>
  <c r="M169" i="3"/>
  <c r="P19" i="11"/>
  <c r="T58" i="11"/>
  <c r="M155" i="3"/>
  <c r="J75" i="11"/>
  <c r="T43" i="11"/>
  <c r="J76" i="11"/>
  <c r="P27" i="11"/>
  <c r="P39" i="11"/>
  <c r="I91" i="11"/>
  <c r="S72" i="11"/>
  <c r="O37" i="11"/>
  <c r="O50" i="11"/>
  <c r="U93" i="11"/>
  <c r="Q75" i="11"/>
  <c r="L32" i="11"/>
  <c r="P46" i="11"/>
  <c r="S90" i="11"/>
  <c r="O70" i="11"/>
  <c r="Q31" i="11"/>
  <c r="I46" i="11"/>
  <c r="K55" i="11"/>
  <c r="N92" i="11"/>
  <c r="I25" i="11"/>
  <c r="M42" i="11"/>
  <c r="L58" i="11"/>
  <c r="R67" i="11"/>
  <c r="K84" i="11"/>
  <c r="U27" i="11"/>
  <c r="O42" i="11"/>
  <c r="I56" i="11"/>
  <c r="M64" i="11"/>
  <c r="K16" i="11"/>
  <c r="K92" i="11"/>
  <c r="N72" i="11"/>
  <c r="O36" i="11"/>
  <c r="K46" i="11"/>
  <c r="N52" i="11"/>
  <c r="P60" i="11"/>
  <c r="M206" i="3"/>
  <c r="S41" i="11"/>
  <c r="M139" i="3"/>
  <c r="Q99" i="11"/>
  <c r="R100" i="11"/>
  <c r="P74" i="11"/>
  <c r="R28" i="11"/>
  <c r="R40" i="11"/>
  <c r="H89" i="11"/>
  <c r="K21" i="11"/>
  <c r="I39" i="11"/>
  <c r="K52" i="11"/>
  <c r="H93" i="11"/>
  <c r="P72" i="11"/>
  <c r="I33" i="11"/>
  <c r="L48" i="11"/>
  <c r="Q83" i="11"/>
  <c r="O21" i="11"/>
  <c r="N35" i="11"/>
  <c r="K47" i="11"/>
  <c r="S55" i="11"/>
  <c r="L89" i="11"/>
  <c r="O27" i="11"/>
  <c r="T47" i="11"/>
  <c r="L60" i="11"/>
  <c r="L68" i="11"/>
  <c r="L79" i="11"/>
  <c r="U28" i="11"/>
  <c r="U46" i="11"/>
  <c r="Q57" i="11"/>
  <c r="U64" i="11"/>
  <c r="M17" i="11"/>
  <c r="N90" i="11"/>
  <c r="U23" i="11"/>
  <c r="S37" i="11"/>
  <c r="H47" i="11"/>
  <c r="J53" i="11"/>
  <c r="N58" i="11"/>
  <c r="L63" i="11"/>
  <c r="L67" i="11"/>
  <c r="M23" i="3"/>
  <c r="U14" i="11"/>
  <c r="R65" i="11"/>
  <c r="H58" i="11"/>
  <c r="J49" i="11"/>
  <c r="P36" i="11"/>
  <c r="R21" i="11"/>
  <c r="L86" i="11"/>
  <c r="L25" i="11"/>
  <c r="L21" i="11"/>
  <c r="Q72" i="11"/>
  <c r="Q76" i="11"/>
  <c r="Q80" i="11"/>
  <c r="K85" i="11"/>
  <c r="K89" i="11"/>
  <c r="K93" i="11"/>
  <c r="K97" i="11"/>
  <c r="K101" i="11"/>
  <c r="P108" i="11"/>
  <c r="K117" i="11"/>
  <c r="Q108" i="11"/>
  <c r="H116" i="11"/>
  <c r="I119" i="11"/>
  <c r="N97" i="11"/>
  <c r="T100" i="11"/>
  <c r="P105" i="11"/>
  <c r="N112" i="11"/>
  <c r="H25" i="11"/>
  <c r="P21" i="11"/>
  <c r="S71" i="11"/>
  <c r="K75" i="11"/>
  <c r="Q78" i="11"/>
  <c r="I82" i="11"/>
  <c r="O85" i="11"/>
  <c r="U88" i="11"/>
  <c r="M92" i="11"/>
  <c r="S95" i="11"/>
  <c r="K99" i="11"/>
  <c r="Q102" i="11"/>
  <c r="J109" i="11"/>
  <c r="P116" i="11"/>
  <c r="S105" i="11"/>
  <c r="M138" i="3"/>
  <c r="L34" i="11"/>
  <c r="M196" i="3"/>
  <c r="Q61" i="11"/>
  <c r="J87" i="11"/>
  <c r="T92" i="11"/>
  <c r="S70" i="11"/>
  <c r="H31" i="11"/>
  <c r="P43" i="11"/>
  <c r="H85" i="11"/>
  <c r="M25" i="11"/>
  <c r="I42" i="11"/>
  <c r="O54" i="11"/>
  <c r="T87" i="11"/>
  <c r="M21" i="11"/>
  <c r="T36" i="11"/>
  <c r="P50" i="11"/>
  <c r="Q81" i="11"/>
  <c r="O25" i="11"/>
  <c r="U36" i="11"/>
  <c r="M48" i="11"/>
  <c r="O57" i="11"/>
  <c r="L84" i="11"/>
  <c r="P32" i="11"/>
  <c r="Q49" i="11"/>
  <c r="T60" i="11"/>
  <c r="I107" i="11"/>
  <c r="H76" i="11"/>
  <c r="H34" i="11"/>
  <c r="R48" i="11"/>
  <c r="M58" i="11"/>
  <c r="I66" i="11"/>
  <c r="U17" i="11"/>
  <c r="H84" i="11"/>
  <c r="Q26" i="11"/>
  <c r="T38" i="11"/>
  <c r="H48" i="11"/>
  <c r="T53" i="11"/>
  <c r="T59" i="11"/>
  <c r="T63" i="11"/>
  <c r="T67" i="11"/>
  <c r="M31" i="3"/>
  <c r="I17" i="11"/>
  <c r="U63" i="11"/>
  <c r="Q56" i="11"/>
  <c r="O47" i="11"/>
  <c r="M34" i="11"/>
  <c r="L70" i="11"/>
  <c r="N91" i="11"/>
  <c r="R24" i="11"/>
  <c r="R20" i="11"/>
  <c r="K73" i="11"/>
  <c r="K77" i="11"/>
  <c r="S81" i="11"/>
  <c r="S85" i="11"/>
  <c r="S89" i="11"/>
  <c r="S93" i="11"/>
  <c r="S97" i="11"/>
  <c r="M102" i="11"/>
  <c r="R109" i="11"/>
  <c r="T118" i="11"/>
  <c r="S109" i="11"/>
  <c r="M117" i="11"/>
  <c r="P94" i="11"/>
  <c r="H98" i="11"/>
  <c r="N101" i="11"/>
  <c r="R106" i="11"/>
  <c r="P113" i="11"/>
  <c r="N24" i="11"/>
  <c r="H21" i="11"/>
  <c r="M72" i="11"/>
  <c r="S75" i="11"/>
  <c r="K79" i="11"/>
  <c r="Q82" i="11"/>
  <c r="I86" i="11"/>
  <c r="O89" i="11"/>
  <c r="U92" i="11"/>
  <c r="M96" i="11"/>
  <c r="S99" i="11"/>
  <c r="N103" i="11"/>
  <c r="L110" i="11"/>
  <c r="U117" i="11"/>
  <c r="R82" i="11"/>
  <c r="M98" i="3"/>
  <c r="M121" i="3"/>
  <c r="M116" i="3"/>
  <c r="N27" i="11"/>
  <c r="M104" i="3"/>
  <c r="N80" i="11"/>
  <c r="M197" i="3"/>
  <c r="N57" i="11"/>
  <c r="L19" i="11"/>
  <c r="P25" i="11"/>
  <c r="N81" i="11"/>
  <c r="U22" i="11"/>
  <c r="P35" i="11"/>
  <c r="S102" i="11"/>
  <c r="S76" i="11"/>
  <c r="U29" i="11"/>
  <c r="I47" i="11"/>
  <c r="U57" i="11"/>
  <c r="S80" i="11"/>
  <c r="U26" i="11"/>
  <c r="K42" i="11"/>
  <c r="L95" i="11"/>
  <c r="O74" i="11"/>
  <c r="P28" i="11"/>
  <c r="O41" i="11"/>
  <c r="Q50" i="11"/>
  <c r="M118" i="11"/>
  <c r="L71" i="11"/>
  <c r="Q38" i="11"/>
  <c r="R53" i="11"/>
  <c r="R63" i="11"/>
  <c r="L92" i="11"/>
  <c r="S23" i="11"/>
  <c r="S38" i="11"/>
  <c r="L52" i="11"/>
  <c r="U60" i="11"/>
  <c r="U68" i="11"/>
  <c r="M105" i="11"/>
  <c r="I79" i="11"/>
  <c r="M30" i="11"/>
  <c r="P42" i="11"/>
  <c r="S50" i="11"/>
  <c r="J56" i="11"/>
  <c r="H61" i="11"/>
  <c r="H65" i="11"/>
  <c r="U19" i="11"/>
  <c r="M55" i="3"/>
  <c r="O68" i="11"/>
  <c r="U61" i="11"/>
  <c r="L54" i="11"/>
  <c r="K44" i="11"/>
  <c r="Q28" i="11"/>
  <c r="L78" i="11"/>
  <c r="S98" i="11"/>
  <c r="P23" i="11"/>
  <c r="M70" i="11"/>
  <c r="U74" i="11"/>
  <c r="U78" i="11"/>
  <c r="U82" i="11"/>
  <c r="U86" i="11"/>
  <c r="U90" i="11"/>
  <c r="O95" i="11"/>
  <c r="O99" i="11"/>
  <c r="H104" i="11"/>
  <c r="H112" i="11"/>
  <c r="I104" i="11"/>
  <c r="I112" i="11"/>
  <c r="O114" i="11"/>
  <c r="R95" i="11"/>
  <c r="J99" i="11"/>
  <c r="P102" i="11"/>
  <c r="H109" i="11"/>
  <c r="K116" i="11"/>
  <c r="L23" i="11"/>
  <c r="I70" i="11"/>
  <c r="O73" i="11"/>
  <c r="U76" i="11"/>
  <c r="M80" i="11"/>
  <c r="S83" i="11"/>
  <c r="K87" i="11"/>
  <c r="Q90" i="11"/>
  <c r="I94" i="11"/>
  <c r="O97" i="11"/>
  <c r="U100" i="11"/>
  <c r="R105" i="11"/>
  <c r="P112" i="11"/>
  <c r="R102" i="11"/>
  <c r="K109" i="11"/>
  <c r="M40" i="10"/>
  <c r="J40" i="10"/>
  <c r="I49" i="10"/>
  <c r="M49" i="10"/>
  <c r="P49" i="10"/>
  <c r="M52" i="10"/>
  <c r="O52" i="10"/>
  <c r="G88" i="10"/>
  <c r="J88" i="10"/>
  <c r="J106" i="10"/>
  <c r="B106" i="10"/>
  <c r="O106" i="10"/>
  <c r="P118" i="10"/>
  <c r="B118" i="10"/>
  <c r="G130" i="10"/>
  <c r="O130" i="10"/>
  <c r="M130" i="10"/>
  <c r="B130" i="10"/>
  <c r="G136" i="10"/>
  <c r="O136" i="10"/>
  <c r="J163" i="10"/>
  <c r="O163" i="10"/>
  <c r="G163" i="10"/>
  <c r="B163" i="10"/>
  <c r="G187" i="10"/>
  <c r="I187" i="10"/>
  <c r="M187" i="10"/>
  <c r="O187" i="10"/>
  <c r="J187" i="10"/>
  <c r="J169" i="7"/>
  <c r="M106" i="3"/>
  <c r="K134" i="7"/>
  <c r="J134" i="7"/>
  <c r="N134" i="7"/>
  <c r="F134" i="7"/>
  <c r="E134" i="7"/>
  <c r="P31" i="7"/>
  <c r="I31" i="7"/>
  <c r="L31" i="7"/>
  <c r="M31" i="7"/>
  <c r="J49" i="7"/>
  <c r="M134" i="7"/>
  <c r="E182" i="7"/>
  <c r="L182" i="7"/>
  <c r="N182" i="7"/>
  <c r="F182" i="7"/>
  <c r="B182" i="7"/>
  <c r="O151" i="7"/>
  <c r="G151" i="7"/>
  <c r="O133" i="7"/>
  <c r="I133" i="7"/>
  <c r="K133" i="7"/>
  <c r="L133" i="7"/>
  <c r="N133" i="7"/>
  <c r="E133" i="7"/>
  <c r="J133" i="7"/>
  <c r="G133" i="7"/>
  <c r="AJ188" i="7"/>
  <c r="AU188" i="7"/>
  <c r="AJ154" i="7"/>
  <c r="AN105" i="7"/>
  <c r="AL153" i="7"/>
  <c r="AQ153" i="7"/>
  <c r="AN98" i="7"/>
  <c r="L183" i="7"/>
  <c r="B134" i="7"/>
  <c r="E194" i="7"/>
  <c r="F133" i="7"/>
  <c r="P133" i="7"/>
  <c r="AT31" i="7"/>
  <c r="AU31" i="7"/>
  <c r="AG31" i="7"/>
  <c r="AL31" i="7"/>
  <c r="AN85" i="7"/>
  <c r="AS85" i="7"/>
  <c r="O193" i="7"/>
  <c r="E193" i="7"/>
  <c r="M146" i="7"/>
  <c r="J146" i="7"/>
  <c r="K146" i="7"/>
  <c r="I146" i="7"/>
  <c r="P146" i="7"/>
  <c r="E146" i="7"/>
  <c r="F146" i="7"/>
  <c r="N115" i="7"/>
  <c r="P115" i="7"/>
  <c r="G115" i="7"/>
  <c r="K115" i="7"/>
  <c r="J115" i="7"/>
  <c r="I115" i="7"/>
  <c r="E115" i="7"/>
  <c r="T21" i="7"/>
  <c r="T8" i="7"/>
  <c r="T19" i="7"/>
  <c r="T9" i="7"/>
  <c r="T5" i="7"/>
  <c r="T15" i="7"/>
  <c r="T11" i="7"/>
  <c r="T3" i="7"/>
  <c r="T16" i="7"/>
  <c r="M169" i="7"/>
  <c r="I169" i="7"/>
  <c r="K169" i="7"/>
  <c r="G169" i="7"/>
  <c r="L169" i="7"/>
  <c r="P169" i="7"/>
  <c r="L121" i="7"/>
  <c r="F121" i="7"/>
  <c r="AN188" i="7"/>
  <c r="AO154" i="7"/>
  <c r="AO55" i="7"/>
  <c r="F103" i="7"/>
  <c r="J98" i="7"/>
  <c r="N121" i="7"/>
  <c r="K183" i="7"/>
  <c r="AU99" i="7"/>
  <c r="AS99" i="7"/>
  <c r="AJ99" i="7"/>
  <c r="AR99" i="7"/>
  <c r="AG99" i="7"/>
  <c r="BD99" i="7"/>
  <c r="BF99" i="7" s="1"/>
  <c r="AT182" i="7"/>
  <c r="AQ182" i="7"/>
  <c r="O20" i="7"/>
  <c r="E20" i="7"/>
  <c r="F203" i="7"/>
  <c r="K203" i="7"/>
  <c r="L203" i="7"/>
  <c r="J197" i="7"/>
  <c r="B197" i="7"/>
  <c r="M161" i="7"/>
  <c r="F161" i="7"/>
  <c r="N161" i="7"/>
  <c r="N155" i="7"/>
  <c r="L155" i="7"/>
  <c r="M125" i="7"/>
  <c r="N125" i="7"/>
  <c r="B125" i="7"/>
  <c r="AU152" i="7"/>
  <c r="AK152" i="7"/>
  <c r="E183" i="7"/>
  <c r="M183" i="7"/>
  <c r="N183" i="7"/>
  <c r="F183" i="7"/>
  <c r="AN154" i="7"/>
  <c r="AK55" i="7"/>
  <c r="I134" i="7"/>
  <c r="AU50" i="7"/>
  <c r="AS50" i="7"/>
  <c r="L19" i="7"/>
  <c r="E19" i="7"/>
  <c r="J208" i="7"/>
  <c r="E208" i="7"/>
  <c r="N208" i="7"/>
  <c r="K202" i="7"/>
  <c r="M202" i="7"/>
  <c r="E202" i="7"/>
  <c r="J202" i="7"/>
  <c r="N196" i="7"/>
  <c r="B196" i="7"/>
  <c r="J196" i="7"/>
  <c r="M196" i="7"/>
  <c r="K196" i="7"/>
  <c r="L196" i="7"/>
  <c r="E196" i="7"/>
  <c r="F196" i="7"/>
  <c r="E178" i="7"/>
  <c r="K178" i="7"/>
  <c r="N178" i="7"/>
  <c r="L178" i="7"/>
  <c r="O212" i="7"/>
  <c r="F212" i="7"/>
  <c r="AS188" i="7"/>
  <c r="BD154" i="7"/>
  <c r="BG154" i="7" s="1"/>
  <c r="E169" i="7"/>
  <c r="C38" i="9"/>
  <c r="K98" i="7"/>
  <c r="AO188" i="7"/>
  <c r="AS98" i="7"/>
  <c r="AK105" i="7"/>
  <c r="AQ99" i="7"/>
  <c r="AL50" i="7"/>
  <c r="AK50" i="7"/>
  <c r="BD50" i="7"/>
  <c r="BG50" i="7" s="1"/>
  <c r="AU98" i="7"/>
  <c r="AG117" i="7"/>
  <c r="AS153" i="7"/>
  <c r="AK182" i="7"/>
  <c r="AG153" i="7"/>
  <c r="J181" i="7"/>
  <c r="M133" i="7"/>
  <c r="F169" i="7"/>
  <c r="K182" i="7"/>
  <c r="L134" i="7"/>
  <c r="C42" i="9"/>
  <c r="P134" i="7"/>
  <c r="BD177" i="7"/>
  <c r="BG177" i="7" s="1"/>
  <c r="AN177" i="7"/>
  <c r="AG177" i="7"/>
  <c r="AL177" i="7"/>
  <c r="O201" i="7"/>
  <c r="B201" i="7"/>
  <c r="G195" i="7"/>
  <c r="L195" i="7"/>
  <c r="F195" i="7"/>
  <c r="E195" i="7"/>
  <c r="E189" i="7"/>
  <c r="N189" i="7"/>
  <c r="I189" i="7"/>
  <c r="F189" i="7"/>
  <c r="N177" i="7"/>
  <c r="J177" i="7"/>
  <c r="M147" i="7"/>
  <c r="G147" i="7"/>
  <c r="L147" i="7"/>
  <c r="E147" i="7"/>
  <c r="K141" i="7"/>
  <c r="P141" i="7"/>
  <c r="N141" i="7"/>
  <c r="M141" i="7"/>
  <c r="B141" i="7"/>
  <c r="F141" i="7"/>
  <c r="F135" i="7"/>
  <c r="E135" i="7"/>
  <c r="G123" i="7"/>
  <c r="B123" i="7"/>
  <c r="K111" i="7"/>
  <c r="F111" i="7"/>
  <c r="E81" i="7"/>
  <c r="B81" i="7"/>
  <c r="J81" i="7"/>
  <c r="O63" i="7"/>
  <c r="M63" i="7"/>
  <c r="O51" i="7"/>
  <c r="N51" i="7"/>
  <c r="F45" i="7"/>
  <c r="J45" i="7"/>
  <c r="O33" i="7"/>
  <c r="E33" i="7"/>
  <c r="L15" i="7"/>
  <c r="K15" i="7"/>
  <c r="N15" i="7"/>
  <c r="J15" i="7"/>
  <c r="E3" i="7"/>
  <c r="J3" i="7"/>
  <c r="C100" i="3"/>
  <c r="AF81" i="7"/>
  <c r="AP81" i="7" s="1"/>
  <c r="C82" i="3"/>
  <c r="AF63" i="7"/>
  <c r="AU63" i="7" s="1"/>
  <c r="C76" i="3"/>
  <c r="AF57" i="7"/>
  <c r="AT57" i="7" s="1"/>
  <c r="C52" i="3"/>
  <c r="AF33" i="7"/>
  <c r="AR33" i="7" s="1"/>
  <c r="BD15" i="7"/>
  <c r="BF15" i="7" s="1"/>
  <c r="AR15" i="7"/>
  <c r="AG15" i="7"/>
  <c r="AS15" i="7"/>
  <c r="AF9" i="7"/>
  <c r="BD9" i="7" s="1"/>
  <c r="C28" i="3"/>
  <c r="C203" i="3"/>
  <c r="AF184" i="7"/>
  <c r="AS184" i="7" s="1"/>
  <c r="C197" i="3"/>
  <c r="AF178" i="7"/>
  <c r="AT178" i="7" s="1"/>
  <c r="AF160" i="7"/>
  <c r="AR160" i="7" s="1"/>
  <c r="C179" i="3"/>
  <c r="C149" i="3"/>
  <c r="AF130" i="7"/>
  <c r="AJ130" i="7" s="1"/>
  <c r="AT124" i="7"/>
  <c r="AK124" i="7"/>
  <c r="C125" i="3"/>
  <c r="AF106" i="7"/>
  <c r="AR106" i="7" s="1"/>
  <c r="N5" i="7"/>
  <c r="M29" i="7"/>
  <c r="J22" i="7"/>
  <c r="E65" i="7"/>
  <c r="F154" i="7"/>
  <c r="F4" i="7"/>
  <c r="E28" i="7"/>
  <c r="O104" i="7"/>
  <c r="P104" i="7"/>
  <c r="F104" i="7"/>
  <c r="L104" i="7"/>
  <c r="E104" i="7"/>
  <c r="N104" i="7"/>
  <c r="J104" i="7"/>
  <c r="M104" i="7"/>
  <c r="F68" i="7"/>
  <c r="M68" i="7"/>
  <c r="P50" i="7"/>
  <c r="L50" i="7"/>
  <c r="G14" i="7"/>
  <c r="B14" i="7"/>
  <c r="K14" i="7"/>
  <c r="I138" i="10"/>
  <c r="J234" i="10"/>
  <c r="M77" i="7"/>
  <c r="B77" i="7"/>
  <c r="J53" i="7"/>
  <c r="B53" i="7"/>
  <c r="F35" i="7"/>
  <c r="M35" i="7"/>
  <c r="C60" i="3"/>
  <c r="AF41" i="7"/>
  <c r="AP41" i="7" s="1"/>
  <c r="C199" i="3"/>
  <c r="AF180" i="7"/>
  <c r="AT180" i="7" s="1"/>
  <c r="AF174" i="7"/>
  <c r="BD174" i="7" s="1"/>
  <c r="BG174" i="7" s="1"/>
  <c r="C193" i="3"/>
  <c r="C175" i="3"/>
  <c r="AF156" i="7"/>
  <c r="AT156" i="7" s="1"/>
  <c r="I74" i="10"/>
  <c r="B74" i="10"/>
  <c r="G170" i="10"/>
  <c r="B170" i="10"/>
  <c r="J230" i="10"/>
  <c r="G230" i="10"/>
  <c r="O172" i="7"/>
  <c r="K172" i="7"/>
  <c r="E172" i="7"/>
  <c r="M172" i="7"/>
  <c r="B172" i="7"/>
  <c r="N166" i="7"/>
  <c r="K166" i="7"/>
  <c r="B166" i="7"/>
  <c r="M166" i="7"/>
  <c r="J160" i="7"/>
  <c r="B160" i="7"/>
  <c r="M160" i="7"/>
  <c r="N160" i="7"/>
  <c r="N154" i="7"/>
  <c r="B154" i="7"/>
  <c r="L154" i="7"/>
  <c r="M154" i="7"/>
  <c r="O148" i="7"/>
  <c r="E148" i="7"/>
  <c r="F148" i="7"/>
  <c r="O142" i="7"/>
  <c r="J142" i="7"/>
  <c r="N142" i="7"/>
  <c r="B136" i="7"/>
  <c r="N136" i="7"/>
  <c r="M136" i="7"/>
  <c r="E136" i="7"/>
  <c r="F130" i="7"/>
  <c r="N130" i="7"/>
  <c r="L130" i="7"/>
  <c r="B130" i="7"/>
  <c r="J124" i="7"/>
  <c r="K124" i="7"/>
  <c r="L124" i="7"/>
  <c r="O118" i="7"/>
  <c r="N118" i="7"/>
  <c r="L118" i="7"/>
  <c r="F118" i="7"/>
  <c r="B118" i="7"/>
  <c r="N112" i="7"/>
  <c r="M112" i="7"/>
  <c r="B112" i="7"/>
  <c r="L112" i="7"/>
  <c r="G106" i="7"/>
  <c r="M106" i="7"/>
  <c r="K106" i="7"/>
  <c r="F100" i="7"/>
  <c r="K100" i="7"/>
  <c r="M94" i="7"/>
  <c r="B94" i="7"/>
  <c r="K88" i="7"/>
  <c r="E88" i="7"/>
  <c r="L88" i="7"/>
  <c r="M88" i="7"/>
  <c r="O82" i="7"/>
  <c r="E82" i="7"/>
  <c r="J82" i="7"/>
  <c r="L82" i="7"/>
  <c r="N82" i="7"/>
  <c r="E76" i="7"/>
  <c r="J76" i="7"/>
  <c r="L76" i="7"/>
  <c r="N76" i="7"/>
  <c r="E70" i="7"/>
  <c r="J70" i="7"/>
  <c r="N70" i="7"/>
  <c r="E58" i="7"/>
  <c r="J58" i="7"/>
  <c r="N58" i="7"/>
  <c r="E52" i="7"/>
  <c r="J52" i="7"/>
  <c r="E46" i="7"/>
  <c r="J46" i="7"/>
  <c r="J16" i="7"/>
  <c r="L16" i="7"/>
  <c r="N16" i="7"/>
  <c r="M10" i="7"/>
  <c r="E10" i="7"/>
  <c r="L10" i="7"/>
  <c r="J10" i="7"/>
  <c r="J8" i="3"/>
  <c r="I33" i="9" s="1"/>
  <c r="Z26" i="7"/>
  <c r="AC26" i="7" s="1"/>
  <c r="J12" i="3"/>
  <c r="J21" i="10" s="1"/>
  <c r="Z9" i="7"/>
  <c r="AA9" i="7" s="1"/>
  <c r="D17" i="3"/>
  <c r="B42" i="9" s="1"/>
  <c r="Z8" i="7"/>
  <c r="AB8" i="7" s="1"/>
  <c r="P72" i="10"/>
  <c r="G72" i="10"/>
  <c r="G120" i="10"/>
  <c r="M120" i="10"/>
  <c r="I216" i="10"/>
  <c r="B216" i="10"/>
  <c r="J216" i="10"/>
  <c r="AT165" i="7"/>
  <c r="AT135" i="7"/>
  <c r="U12" i="3"/>
  <c r="V12" i="3" s="1"/>
  <c r="W12" i="3" s="1"/>
  <c r="L210" i="7"/>
  <c r="J210" i="7"/>
  <c r="B210" i="7"/>
  <c r="N210" i="7"/>
  <c r="E210" i="7"/>
  <c r="M210" i="7"/>
  <c r="E120" i="7"/>
  <c r="J120" i="7"/>
  <c r="M120" i="7"/>
  <c r="F120" i="7"/>
  <c r="N18" i="7"/>
  <c r="J18" i="7"/>
  <c r="M6" i="7"/>
  <c r="E6" i="7"/>
  <c r="J6" i="7"/>
  <c r="F6" i="7"/>
  <c r="B198" i="7"/>
  <c r="E198" i="7"/>
  <c r="F198" i="7"/>
  <c r="G38" i="7"/>
  <c r="F38" i="7"/>
  <c r="M38" i="7"/>
  <c r="K38" i="7"/>
  <c r="L38" i="7"/>
  <c r="U13" i="3"/>
  <c r="V13" i="3" s="1"/>
  <c r="W13" i="3" s="1"/>
  <c r="U3" i="3"/>
  <c r="V3" i="3" s="1"/>
  <c r="W3" i="3" s="1"/>
  <c r="U15" i="3"/>
  <c r="V15" i="3" s="1"/>
  <c r="W15" i="3" s="1"/>
  <c r="AG151" i="7"/>
  <c r="AP151" i="7"/>
  <c r="AS109" i="7"/>
  <c r="AG111" i="7"/>
  <c r="AR111" i="7"/>
  <c r="AU193" i="7"/>
  <c r="AQ111" i="7"/>
  <c r="AQ163" i="7"/>
  <c r="AP109" i="7"/>
  <c r="AJ24" i="7"/>
  <c r="AP24" i="7"/>
  <c r="C212" i="3"/>
  <c r="C134" i="3"/>
  <c r="C25" i="10"/>
  <c r="C41" i="9"/>
  <c r="S20" i="7"/>
  <c r="S11" i="7"/>
  <c r="S13" i="7"/>
  <c r="S23" i="7"/>
  <c r="S9" i="7"/>
  <c r="S7" i="7"/>
  <c r="S15" i="7"/>
  <c r="S14" i="7"/>
  <c r="S26" i="7"/>
  <c r="S5" i="7"/>
  <c r="S24" i="7"/>
  <c r="S10" i="7"/>
  <c r="L74" i="7"/>
  <c r="J74" i="7"/>
  <c r="N74" i="7"/>
  <c r="I74" i="7"/>
  <c r="F74" i="7"/>
  <c r="K74" i="7"/>
  <c r="B74" i="7"/>
  <c r="P74" i="7"/>
  <c r="M74" i="7"/>
  <c r="AF90" i="7"/>
  <c r="AU90" i="7" s="1"/>
  <c r="I164" i="7"/>
  <c r="G164" i="7"/>
  <c r="N164" i="7"/>
  <c r="B129" i="7"/>
  <c r="J129" i="7"/>
  <c r="F129" i="7"/>
  <c r="P129" i="7"/>
  <c r="M129" i="7"/>
  <c r="M50" i="7"/>
  <c r="E50" i="7"/>
  <c r="J50" i="7"/>
  <c r="N50" i="7"/>
  <c r="F50" i="7"/>
  <c r="P17" i="3"/>
  <c r="AF208" i="7" s="1"/>
  <c r="AT208" i="7" s="1"/>
  <c r="U7" i="3"/>
  <c r="AF225" i="7" s="1"/>
  <c r="AT225" i="7" s="1"/>
  <c r="P12" i="3"/>
  <c r="AF203" i="7" s="1"/>
  <c r="AT203" i="7" s="1"/>
  <c r="U4" i="3"/>
  <c r="V4" i="3" s="1"/>
  <c r="W4" i="3" s="1"/>
  <c r="AO109" i="7"/>
  <c r="AL109" i="7"/>
  <c r="AU109" i="7"/>
  <c r="AJ193" i="7"/>
  <c r="AP193" i="7"/>
  <c r="AL111" i="7"/>
  <c r="AR193" i="7"/>
  <c r="AJ163" i="7"/>
  <c r="AR109" i="7"/>
  <c r="AU121" i="7"/>
  <c r="E204" i="7"/>
  <c r="J132" i="7"/>
  <c r="B38" i="7"/>
  <c r="BD164" i="7"/>
  <c r="BF164" i="7" s="1"/>
  <c r="AK164" i="7"/>
  <c r="AO164" i="7"/>
  <c r="AR164" i="7"/>
  <c r="AT164" i="7"/>
  <c r="C128" i="3"/>
  <c r="C49" i="3"/>
  <c r="AF84" i="7"/>
  <c r="AU84" i="7" s="1"/>
  <c r="P13" i="3"/>
  <c r="R13" i="3" s="1"/>
  <c r="S13" i="3" s="1"/>
  <c r="P16" i="3"/>
  <c r="AF207" i="7" s="1"/>
  <c r="AT207" i="7" s="1"/>
  <c r="AK134" i="7"/>
  <c r="AK151" i="7"/>
  <c r="AS111" i="7"/>
  <c r="AG193" i="7"/>
  <c r="AK163" i="7"/>
  <c r="AS163" i="7"/>
  <c r="BD109" i="7"/>
  <c r="BG109" i="7" s="1"/>
  <c r="AR151" i="7"/>
  <c r="AO133" i="7"/>
  <c r="J126" i="7"/>
  <c r="C43" i="3"/>
  <c r="J175" i="7"/>
  <c r="B175" i="7"/>
  <c r="N175" i="7"/>
  <c r="M175" i="7"/>
  <c r="F175" i="7"/>
  <c r="K175" i="7"/>
  <c r="I175" i="7"/>
  <c r="N140" i="7"/>
  <c r="F140" i="7"/>
  <c r="K140" i="7"/>
  <c r="L140" i="7"/>
  <c r="M140" i="7"/>
  <c r="E140" i="7"/>
  <c r="O97" i="7"/>
  <c r="K97" i="7"/>
  <c r="P97" i="7"/>
  <c r="B97" i="7"/>
  <c r="L97" i="7"/>
  <c r="M97" i="7"/>
  <c r="F97" i="7"/>
  <c r="E97" i="7"/>
  <c r="I97" i="7"/>
  <c r="J97" i="7"/>
  <c r="B62" i="7"/>
  <c r="M62" i="7"/>
  <c r="J26" i="7"/>
  <c r="L26" i="7"/>
  <c r="O56" i="10"/>
  <c r="I188" i="10"/>
  <c r="M204" i="7"/>
  <c r="F204" i="7"/>
  <c r="N204" i="7"/>
  <c r="G204" i="7"/>
  <c r="B204" i="7"/>
  <c r="J204" i="7"/>
  <c r="O192" i="7"/>
  <c r="N192" i="7"/>
  <c r="E192" i="7"/>
  <c r="B192" i="7"/>
  <c r="M192" i="7"/>
  <c r="E174" i="7"/>
  <c r="B174" i="7"/>
  <c r="N174" i="7"/>
  <c r="L174" i="7"/>
  <c r="M174" i="7"/>
  <c r="F174" i="7"/>
  <c r="L162" i="7"/>
  <c r="F162" i="7"/>
  <c r="E162" i="7"/>
  <c r="K162" i="7"/>
  <c r="P150" i="7"/>
  <c r="F150" i="7"/>
  <c r="O138" i="7"/>
  <c r="L138" i="7"/>
  <c r="B138" i="7"/>
  <c r="M138" i="7"/>
  <c r="K138" i="7"/>
  <c r="E138" i="7"/>
  <c r="P138" i="7"/>
  <c r="J138" i="7"/>
  <c r="I138" i="7"/>
  <c r="N138" i="7"/>
  <c r="J114" i="7"/>
  <c r="M114" i="7"/>
  <c r="L114" i="7"/>
  <c r="G114" i="7"/>
  <c r="B114" i="7"/>
  <c r="E114" i="7"/>
  <c r="F108" i="7"/>
  <c r="L108" i="7"/>
  <c r="K108" i="7"/>
  <c r="G108" i="7"/>
  <c r="J108" i="7"/>
  <c r="E108" i="7"/>
  <c r="N108" i="7"/>
  <c r="M108" i="7"/>
  <c r="P108" i="7"/>
  <c r="B108" i="7"/>
  <c r="O96" i="7"/>
  <c r="K96" i="7"/>
  <c r="I90" i="7"/>
  <c r="N90" i="7"/>
  <c r="J84" i="7"/>
  <c r="N84" i="7"/>
  <c r="P84" i="7"/>
  <c r="L84" i="7"/>
  <c r="F84" i="7"/>
  <c r="K84" i="7"/>
  <c r="B84" i="7"/>
  <c r="M84" i="7"/>
  <c r="O42" i="7"/>
  <c r="K42" i="7"/>
  <c r="O12" i="7"/>
  <c r="B12" i="7"/>
  <c r="AF78" i="7"/>
  <c r="AL78" i="7" s="1"/>
  <c r="C97" i="3"/>
  <c r="AF72" i="7"/>
  <c r="AO72" i="7" s="1"/>
  <c r="C91" i="3"/>
  <c r="AF66" i="7"/>
  <c r="AN66" i="7" s="1"/>
  <c r="C85" i="3"/>
  <c r="AF60" i="7"/>
  <c r="BD60" i="7" s="1"/>
  <c r="C79" i="3"/>
  <c r="AF54" i="7"/>
  <c r="AS54" i="7" s="1"/>
  <c r="C73" i="3"/>
  <c r="AF48" i="7"/>
  <c r="AT48" i="7" s="1"/>
  <c r="C67" i="3"/>
  <c r="AF42" i="7"/>
  <c r="BD42" i="7" s="1"/>
  <c r="C61" i="3"/>
  <c r="AF36" i="7"/>
  <c r="AK36" i="7" s="1"/>
  <c r="C55" i="3"/>
  <c r="AN30" i="7"/>
  <c r="AQ30" i="7"/>
  <c r="AU30" i="7"/>
  <c r="AG30" i="7"/>
  <c r="AO30" i="7"/>
  <c r="AK30" i="7"/>
  <c r="AL30" i="7"/>
  <c r="AP30" i="7"/>
  <c r="AT24" i="7"/>
  <c r="AQ24" i="7"/>
  <c r="AN24" i="7"/>
  <c r="AL24" i="7"/>
  <c r="AS24" i="7"/>
  <c r="AK24" i="7"/>
  <c r="AR24" i="7"/>
  <c r="AO18" i="7"/>
  <c r="AR18" i="7"/>
  <c r="AQ18" i="7"/>
  <c r="AF12" i="7"/>
  <c r="AT12" i="7" s="1"/>
  <c r="C31" i="3"/>
  <c r="AF6" i="7"/>
  <c r="AK6" i="7" s="1"/>
  <c r="C25" i="3"/>
  <c r="AF199" i="7"/>
  <c r="AT199" i="7" s="1"/>
  <c r="C218" i="3"/>
  <c r="AF187" i="7"/>
  <c r="AL187" i="7" s="1"/>
  <c r="C206" i="3"/>
  <c r="AF181" i="7"/>
  <c r="AJ181" i="7" s="1"/>
  <c r="C200" i="3"/>
  <c r="AF175" i="7"/>
  <c r="BD175" i="7" s="1"/>
  <c r="BF175" i="7" s="1"/>
  <c r="C194" i="3"/>
  <c r="AF169" i="7"/>
  <c r="BD169" i="7" s="1"/>
  <c r="BG169" i="7" s="1"/>
  <c r="C188" i="3"/>
  <c r="AF157" i="7"/>
  <c r="AQ157" i="7" s="1"/>
  <c r="C176" i="3"/>
  <c r="AQ151" i="7"/>
  <c r="AL151" i="7"/>
  <c r="AF145" i="7"/>
  <c r="C164" i="3"/>
  <c r="AF127" i="7"/>
  <c r="C146" i="3"/>
  <c r="AT115" i="7"/>
  <c r="AR115" i="7"/>
  <c r="AF103" i="7"/>
  <c r="AS103" i="7" s="1"/>
  <c r="C122" i="3"/>
  <c r="AF97" i="7"/>
  <c r="AQ97" i="7" s="1"/>
  <c r="C116" i="3"/>
  <c r="D30" i="10"/>
  <c r="H30" i="10"/>
  <c r="G30" i="10"/>
  <c r="M98" i="10"/>
  <c r="I98" i="10"/>
  <c r="B98" i="10"/>
  <c r="G98" i="10"/>
  <c r="P98" i="10"/>
  <c r="J98" i="10"/>
  <c r="O110" i="10"/>
  <c r="G110" i="10"/>
  <c r="I110" i="10"/>
  <c r="O134" i="10"/>
  <c r="I134" i="10"/>
  <c r="P134" i="10"/>
  <c r="G134" i="10"/>
  <c r="O152" i="10"/>
  <c r="P152" i="10"/>
  <c r="J152" i="10"/>
  <c r="M152" i="10"/>
  <c r="I152" i="10"/>
  <c r="B152" i="10"/>
  <c r="G152" i="10"/>
  <c r="I155" i="10"/>
  <c r="J155" i="10"/>
  <c r="O155" i="10"/>
  <c r="B155" i="10"/>
  <c r="G155" i="10"/>
  <c r="M155" i="10"/>
  <c r="B179" i="10"/>
  <c r="G179" i="10"/>
  <c r="O191" i="10"/>
  <c r="J191" i="10"/>
  <c r="P203" i="10"/>
  <c r="I203" i="10"/>
  <c r="J203" i="10"/>
  <c r="P206" i="10"/>
  <c r="B206" i="10"/>
  <c r="I206" i="10"/>
  <c r="J206" i="10"/>
  <c r="O206" i="10"/>
  <c r="G206" i="10"/>
  <c r="J236" i="10"/>
  <c r="M236" i="10"/>
  <c r="AT129" i="7"/>
  <c r="AT99" i="7"/>
  <c r="AT74" i="7"/>
  <c r="AT177" i="7"/>
  <c r="AT123" i="7"/>
  <c r="AT147" i="7"/>
  <c r="AT116" i="7"/>
  <c r="AT13" i="7"/>
  <c r="AT195" i="7"/>
  <c r="AT32" i="7"/>
  <c r="O122" i="7"/>
  <c r="K122" i="7"/>
  <c r="P122" i="7"/>
  <c r="G122" i="7"/>
  <c r="O78" i="7"/>
  <c r="N78" i="7"/>
  <c r="O57" i="7"/>
  <c r="J57" i="7"/>
  <c r="AJ117" i="7"/>
  <c r="N122" i="7"/>
  <c r="B168" i="7"/>
  <c r="L90" i="7"/>
  <c r="AT200" i="7"/>
  <c r="AL200" i="7"/>
  <c r="AT55" i="7"/>
  <c r="AQ55" i="7"/>
  <c r="I211" i="7"/>
  <c r="N211" i="7"/>
  <c r="M211" i="7"/>
  <c r="J211" i="7"/>
  <c r="O176" i="7"/>
  <c r="K176" i="7"/>
  <c r="N176" i="7"/>
  <c r="F176" i="7"/>
  <c r="M176" i="7"/>
  <c r="P176" i="7"/>
  <c r="G176" i="7"/>
  <c r="O165" i="7"/>
  <c r="L165" i="7"/>
  <c r="P165" i="7"/>
  <c r="F144" i="7"/>
  <c r="K144" i="7"/>
  <c r="P132" i="7"/>
  <c r="F132" i="7"/>
  <c r="K132" i="7"/>
  <c r="O98" i="7"/>
  <c r="I98" i="7"/>
  <c r="G98" i="7"/>
  <c r="N98" i="7"/>
  <c r="P98" i="7"/>
  <c r="AR202" i="7"/>
  <c r="AQ200" i="7"/>
  <c r="K3" i="7"/>
  <c r="AN89" i="7"/>
  <c r="AN117" i="7"/>
  <c r="AS117" i="7"/>
  <c r="AR55" i="7"/>
  <c r="E5" i="7"/>
  <c r="J29" i="7"/>
  <c r="M41" i="7"/>
  <c r="J78" i="7"/>
  <c r="J122" i="7"/>
  <c r="B35" i="7"/>
  <c r="L75" i="7"/>
  <c r="F125" i="7"/>
  <c r="E203" i="7"/>
  <c r="B132" i="7"/>
  <c r="F211" i="7"/>
  <c r="B47" i="7"/>
  <c r="L132" i="7"/>
  <c r="K211" i="7"/>
  <c r="AL44" i="7"/>
  <c r="AT44" i="7"/>
  <c r="AP44" i="7"/>
  <c r="N38" i="7"/>
  <c r="E38" i="7"/>
  <c r="J38" i="7"/>
  <c r="P18" i="7"/>
  <c r="K18" i="7"/>
  <c r="O6" i="7"/>
  <c r="N6" i="7"/>
  <c r="I6" i="7"/>
  <c r="BD86" i="7"/>
  <c r="BF86" i="7" s="1"/>
  <c r="AG86" i="7"/>
  <c r="AP86" i="7"/>
  <c r="AQ86" i="7"/>
  <c r="AK86" i="7"/>
  <c r="AT86" i="7"/>
  <c r="AL86" i="7"/>
  <c r="AR86" i="7"/>
  <c r="AO86" i="7"/>
  <c r="O168" i="7"/>
  <c r="G168" i="7"/>
  <c r="K168" i="7"/>
  <c r="M168" i="7"/>
  <c r="I168" i="7"/>
  <c r="N168" i="7"/>
  <c r="J168" i="7"/>
  <c r="L168" i="7"/>
  <c r="F168" i="7"/>
  <c r="E168" i="7"/>
  <c r="AU117" i="7"/>
  <c r="AU86" i="7"/>
  <c r="AJ55" i="7"/>
  <c r="B5" i="7"/>
  <c r="E57" i="7"/>
  <c r="N110" i="7"/>
  <c r="E78" i="7"/>
  <c r="M98" i="7"/>
  <c r="N200" i="7"/>
  <c r="E122" i="7"/>
  <c r="F75" i="7"/>
  <c r="E211" i="7"/>
  <c r="F191" i="7"/>
  <c r="L211" i="7"/>
  <c r="M47" i="7"/>
  <c r="L98" i="7"/>
  <c r="N47" i="7"/>
  <c r="B211" i="7"/>
  <c r="AK74" i="7"/>
  <c r="BD151" i="7"/>
  <c r="BG151" i="7" s="1"/>
  <c r="AT151" i="7"/>
  <c r="AN151" i="7"/>
  <c r="BD183" i="7"/>
  <c r="BG183" i="7" s="1"/>
  <c r="AL183" i="7"/>
  <c r="AT183" i="7"/>
  <c r="AO105" i="7"/>
  <c r="AT105" i="7"/>
  <c r="AR105" i="7"/>
  <c r="BD128" i="7"/>
  <c r="BG128" i="7" s="1"/>
  <c r="AT128" i="7"/>
  <c r="AR128" i="7"/>
  <c r="AT30" i="7"/>
  <c r="AR30" i="7"/>
  <c r="AS30" i="7"/>
  <c r="P183" i="7"/>
  <c r="I183" i="7"/>
  <c r="J183" i="7"/>
  <c r="B183" i="7"/>
  <c r="O174" i="7"/>
  <c r="I174" i="7"/>
  <c r="P174" i="7"/>
  <c r="K174" i="7"/>
  <c r="J174" i="7"/>
  <c r="AT38" i="7"/>
  <c r="I157" i="7"/>
  <c r="G157" i="7"/>
  <c r="K157" i="7"/>
  <c r="O111" i="7"/>
  <c r="P111" i="7"/>
  <c r="E111" i="7"/>
  <c r="N111" i="7"/>
  <c r="G111" i="7"/>
  <c r="J111" i="7"/>
  <c r="B111" i="7"/>
  <c r="O90" i="7"/>
  <c r="K90" i="7"/>
  <c r="P90" i="7"/>
  <c r="G90" i="7"/>
  <c r="M90" i="7"/>
  <c r="J90" i="7"/>
  <c r="AO117" i="7"/>
  <c r="E90" i="7"/>
  <c r="AR92" i="7"/>
  <c r="N57" i="7"/>
  <c r="B98" i="7"/>
  <c r="F122" i="7"/>
  <c r="L122" i="7"/>
  <c r="M122" i="7"/>
  <c r="BD202" i="7"/>
  <c r="BG202" i="7" s="1"/>
  <c r="AT202" i="7"/>
  <c r="AP202" i="7"/>
  <c r="AQ202" i="7"/>
  <c r="AN86" i="7"/>
  <c r="I132" i="7"/>
  <c r="B3" i="7"/>
  <c r="N3" i="7"/>
  <c r="M3" i="7"/>
  <c r="O203" i="7"/>
  <c r="I203" i="7"/>
  <c r="O197" i="7"/>
  <c r="K197" i="7"/>
  <c r="M197" i="7"/>
  <c r="F197" i="7"/>
  <c r="O161" i="7"/>
  <c r="B161" i="7"/>
  <c r="J161" i="7"/>
  <c r="O125" i="7"/>
  <c r="J125" i="7"/>
  <c r="O95" i="7"/>
  <c r="E95" i="7"/>
  <c r="O89" i="7"/>
  <c r="N89" i="7"/>
  <c r="O77" i="7"/>
  <c r="L77" i="7"/>
  <c r="F59" i="7"/>
  <c r="G59" i="7"/>
  <c r="F53" i="7"/>
  <c r="M53" i="7"/>
  <c r="F29" i="7"/>
  <c r="N29" i="7"/>
  <c r="M5" i="7"/>
  <c r="F5" i="7"/>
  <c r="AT89" i="7"/>
  <c r="AO89" i="7"/>
  <c r="P8" i="3"/>
  <c r="R8" i="3" s="1"/>
  <c r="S8" i="3" s="1"/>
  <c r="U16" i="3"/>
  <c r="V16" i="3" s="1"/>
  <c r="W16" i="3" s="1"/>
  <c r="U6" i="3"/>
  <c r="AF224" i="7" s="1"/>
  <c r="AT224" i="7" s="1"/>
  <c r="U14" i="3"/>
  <c r="V14" i="3" s="1"/>
  <c r="W14" i="3" s="1"/>
  <c r="B233" i="10"/>
  <c r="P233" i="10"/>
  <c r="J233" i="10"/>
  <c r="G233" i="10"/>
  <c r="O233" i="10"/>
  <c r="E240" i="9"/>
  <c r="E233" i="10"/>
  <c r="E242" i="9"/>
  <c r="E235" i="10"/>
  <c r="BD117" i="7"/>
  <c r="BG117" i="7" s="1"/>
  <c r="AT117" i="7"/>
  <c r="AP117" i="7"/>
  <c r="F78" i="7"/>
  <c r="AG55" i="7"/>
  <c r="J110" i="7"/>
  <c r="M78" i="7"/>
  <c r="E176" i="7"/>
  <c r="M111" i="7"/>
  <c r="J176" i="7"/>
  <c r="N132" i="7"/>
  <c r="B176" i="7"/>
  <c r="AK202" i="7"/>
  <c r="AO202" i="7"/>
  <c r="AS200" i="7"/>
  <c r="AU202" i="7"/>
  <c r="P3" i="7"/>
  <c r="I3" i="7"/>
  <c r="AR117" i="7"/>
  <c r="AL89" i="7"/>
  <c r="AL55" i="7"/>
  <c r="F3" i="7"/>
  <c r="AS55" i="7"/>
  <c r="AN55" i="7"/>
  <c r="B29" i="7"/>
  <c r="M57" i="7"/>
  <c r="J77" i="7"/>
  <c r="M89" i="7"/>
  <c r="E110" i="7"/>
  <c r="B78" i="7"/>
  <c r="F90" i="7"/>
  <c r="F98" i="7"/>
  <c r="J155" i="7"/>
  <c r="L176" i="7"/>
  <c r="N197" i="7"/>
  <c r="M155" i="7"/>
  <c r="B122" i="7"/>
  <c r="J86" i="7"/>
  <c r="B90" i="7"/>
  <c r="F77" i="7"/>
  <c r="E161" i="7"/>
  <c r="N165" i="7"/>
  <c r="L197" i="7"/>
  <c r="L111" i="7"/>
  <c r="AJ86" i="7"/>
  <c r="I111" i="7"/>
  <c r="G132" i="7"/>
  <c r="I122" i="7"/>
  <c r="K56" i="7"/>
  <c r="F56" i="7"/>
  <c r="L56" i="7"/>
  <c r="G56" i="7"/>
  <c r="B56" i="7"/>
  <c r="O32" i="7"/>
  <c r="G32" i="7"/>
  <c r="E32" i="7"/>
  <c r="P32" i="7"/>
  <c r="B32" i="7"/>
  <c r="P21" i="7"/>
  <c r="K21" i="7"/>
  <c r="G21" i="7"/>
  <c r="F21" i="7"/>
  <c r="L21" i="7"/>
  <c r="M37" i="9"/>
  <c r="O210" i="7"/>
  <c r="G210" i="7"/>
  <c r="K210" i="7"/>
  <c r="F210" i="7"/>
  <c r="O175" i="7"/>
  <c r="G175" i="7"/>
  <c r="P175" i="7"/>
  <c r="O140" i="7"/>
  <c r="G140" i="7"/>
  <c r="O129" i="7"/>
  <c r="I129" i="7"/>
  <c r="G129" i="7"/>
  <c r="G166" i="7"/>
  <c r="F166" i="7"/>
  <c r="O160" i="7"/>
  <c r="K160" i="7"/>
  <c r="P112" i="7"/>
  <c r="E112" i="7"/>
  <c r="L100" i="7"/>
  <c r="J100" i="7"/>
  <c r="O22" i="7"/>
  <c r="K22" i="7"/>
  <c r="O4" i="7"/>
  <c r="P4" i="7"/>
  <c r="N4" i="7"/>
  <c r="BD46" i="7"/>
  <c r="BE46" i="7" s="1"/>
  <c r="AT46" i="7"/>
  <c r="AF173" i="7"/>
  <c r="C192" i="3"/>
  <c r="AO161" i="7"/>
  <c r="AT161" i="7"/>
  <c r="C168" i="3"/>
  <c r="AF149" i="7"/>
  <c r="AJ149" i="7" s="1"/>
  <c r="AK95" i="7"/>
  <c r="AT95" i="7"/>
  <c r="AT98" i="7"/>
  <c r="AT15" i="7"/>
  <c r="S21" i="7"/>
  <c r="S16" i="7"/>
  <c r="S3" i="7"/>
  <c r="S12" i="7"/>
  <c r="S17" i="7"/>
  <c r="O207" i="7"/>
  <c r="G207" i="7"/>
  <c r="O189" i="7"/>
  <c r="G189" i="7"/>
  <c r="K189" i="7"/>
  <c r="P147" i="7"/>
  <c r="K147" i="7"/>
  <c r="E141" i="7"/>
  <c r="I141" i="7"/>
  <c r="G141" i="7"/>
  <c r="O45" i="7"/>
  <c r="K45" i="7"/>
  <c r="O15" i="7"/>
  <c r="I15" i="7"/>
  <c r="C106" i="3"/>
  <c r="AF87" i="7"/>
  <c r="AU87" i="7" s="1"/>
  <c r="C70" i="3"/>
  <c r="AF51" i="7"/>
  <c r="AT51" i="7" s="1"/>
  <c r="AF27" i="7"/>
  <c r="C46" i="3"/>
  <c r="AF21" i="7"/>
  <c r="AT21" i="7" s="1"/>
  <c r="C40" i="3"/>
  <c r="C191" i="3"/>
  <c r="AF172" i="7"/>
  <c r="AF148" i="7"/>
  <c r="AU148" i="7" s="1"/>
  <c r="C167" i="3"/>
  <c r="C155" i="3"/>
  <c r="AF136" i="7"/>
  <c r="BD136" i="7" s="1"/>
  <c r="C137" i="3"/>
  <c r="AF118" i="7"/>
  <c r="AF112" i="7"/>
  <c r="AS112" i="7" s="1"/>
  <c r="C131" i="3"/>
  <c r="AJ94" i="7"/>
  <c r="AT94" i="7"/>
  <c r="I39" i="10"/>
  <c r="G39" i="10"/>
  <c r="G66" i="10"/>
  <c r="I66" i="10"/>
  <c r="B66" i="10"/>
  <c r="J66" i="10"/>
  <c r="M66" i="10"/>
  <c r="P117" i="10"/>
  <c r="G117" i="10"/>
  <c r="B120" i="10"/>
  <c r="I120" i="10"/>
  <c r="I123" i="10"/>
  <c r="G123" i="10"/>
  <c r="J123" i="10"/>
  <c r="P123" i="10"/>
  <c r="M132" i="10"/>
  <c r="I132" i="10"/>
  <c r="B132" i="10"/>
  <c r="P132" i="10"/>
  <c r="J132" i="10"/>
  <c r="O132" i="10"/>
  <c r="O138" i="10"/>
  <c r="M138" i="10"/>
  <c r="O144" i="10"/>
  <c r="I144" i="10"/>
  <c r="P159" i="10"/>
  <c r="J159" i="10"/>
  <c r="O159" i="10"/>
  <c r="J189" i="10"/>
  <c r="G189" i="10"/>
  <c r="P192" i="10"/>
  <c r="J192" i="10"/>
  <c r="J198" i="10"/>
  <c r="M198" i="10"/>
  <c r="I198" i="10"/>
  <c r="B198" i="10"/>
  <c r="I201" i="10"/>
  <c r="G201" i="10"/>
  <c r="M213" i="10"/>
  <c r="P213" i="10"/>
  <c r="M216" i="10"/>
  <c r="O216" i="10"/>
  <c r="P225" i="10"/>
  <c r="J225" i="10"/>
  <c r="B225" i="10"/>
  <c r="I225" i="10"/>
  <c r="M228" i="10"/>
  <c r="O228" i="10"/>
  <c r="I228" i="10"/>
  <c r="B228" i="10"/>
  <c r="BD188" i="7"/>
  <c r="BF188" i="7" s="1"/>
  <c r="AT188" i="7"/>
  <c r="AS154" i="7"/>
  <c r="AT154" i="7"/>
  <c r="BD85" i="7"/>
  <c r="BE85" i="7" s="1"/>
  <c r="AT85" i="7"/>
  <c r="C39" i="9"/>
  <c r="C23" i="10"/>
  <c r="L14" i="7"/>
  <c r="I14" i="7"/>
  <c r="T24" i="7"/>
  <c r="T10" i="7"/>
  <c r="T7" i="7"/>
  <c r="B138" i="10"/>
  <c r="AT134" i="7"/>
  <c r="AT111" i="7"/>
  <c r="AP188" i="7"/>
  <c r="AS123" i="7"/>
  <c r="AN123" i="7"/>
  <c r="AU176" i="7"/>
  <c r="AU154" i="7"/>
  <c r="AO50" i="7"/>
  <c r="AN25" i="7"/>
  <c r="AN15" i="7"/>
  <c r="AQ50" i="7"/>
  <c r="AP91" i="7"/>
  <c r="AQ85" i="7"/>
  <c r="E14" i="7"/>
  <c r="L175" i="7"/>
  <c r="B189" i="7"/>
  <c r="B140" i="7"/>
  <c r="E207" i="7"/>
  <c r="M14" i="7"/>
  <c r="L129" i="7"/>
  <c r="B147" i="7"/>
  <c r="N129" i="7"/>
  <c r="K129" i="7"/>
  <c r="K198" i="7"/>
  <c r="B33" i="7"/>
  <c r="T4" i="7"/>
  <c r="T6" i="7"/>
  <c r="S6" i="7"/>
  <c r="S4" i="7"/>
  <c r="AO91" i="7"/>
  <c r="T26" i="7"/>
  <c r="T25" i="7"/>
  <c r="S25" i="7"/>
  <c r="P140" i="7"/>
  <c r="J141" i="7"/>
  <c r="O134" i="7"/>
  <c r="G134" i="7"/>
  <c r="O103" i="7"/>
  <c r="E103" i="7"/>
  <c r="G75" i="10"/>
  <c r="AT171" i="7"/>
  <c r="AT50" i="7"/>
  <c r="P204" i="7"/>
  <c r="I204" i="7"/>
  <c r="O108" i="7"/>
  <c r="I108" i="7"/>
  <c r="O74" i="7"/>
  <c r="G74" i="7"/>
  <c r="BB159" i="7"/>
  <c r="I182" i="10"/>
  <c r="AT109" i="7"/>
  <c r="G182" i="7"/>
  <c r="B193" i="7"/>
  <c r="BB150" i="7"/>
  <c r="B202" i="9"/>
  <c r="AT153" i="7"/>
  <c r="BC81" i="7"/>
  <c r="BB81" i="7"/>
  <c r="BC126" i="7"/>
  <c r="BB126" i="7"/>
  <c r="M128" i="10"/>
  <c r="I235" i="10"/>
  <c r="G235" i="10"/>
  <c r="J7" i="3"/>
  <c r="I32" i="9" s="1"/>
  <c r="Z25" i="7"/>
  <c r="AE25" i="7" s="1"/>
  <c r="B159" i="9"/>
  <c r="M159" i="9"/>
  <c r="AT152" i="7"/>
  <c r="P167" i="10"/>
  <c r="J167" i="10"/>
  <c r="J218" i="10"/>
  <c r="O218" i="10"/>
  <c r="J227" i="10"/>
  <c r="G227" i="10"/>
  <c r="AT7" i="7"/>
  <c r="BB186" i="7"/>
  <c r="AT18" i="7"/>
  <c r="BB168" i="7"/>
  <c r="B58" i="10"/>
  <c r="P210" i="7"/>
  <c r="P192" i="7"/>
  <c r="I182" i="7"/>
  <c r="I210" i="7"/>
  <c r="AO128" i="7"/>
  <c r="P219" i="10"/>
  <c r="G219" i="10"/>
  <c r="M225" i="10"/>
  <c r="G225" i="10"/>
  <c r="E224" i="9"/>
  <c r="E217" i="10"/>
  <c r="E234" i="9"/>
  <c r="E227" i="10"/>
  <c r="E236" i="9"/>
  <c r="E229" i="10"/>
  <c r="G174" i="7"/>
  <c r="M113" i="3"/>
  <c r="S66" i="11"/>
  <c r="M60" i="3"/>
  <c r="S34" i="11"/>
  <c r="M146" i="3"/>
  <c r="M101" i="3"/>
  <c r="M212" i="3"/>
  <c r="M43" i="11"/>
  <c r="M56" i="3"/>
  <c r="Q101" i="11"/>
  <c r="K80" i="11"/>
  <c r="N70" i="11"/>
  <c r="N40" i="11"/>
  <c r="L88" i="11"/>
  <c r="U79" i="11"/>
  <c r="I73" i="11"/>
  <c r="O24" i="11"/>
  <c r="L29" i="11"/>
  <c r="H35" i="11"/>
  <c r="J40" i="11"/>
  <c r="L45" i="11"/>
  <c r="H92" i="11"/>
  <c r="T82" i="11"/>
  <c r="S74" i="11"/>
  <c r="K23" i="11"/>
  <c r="Q30" i="11"/>
  <c r="P40" i="11"/>
  <c r="O46" i="11"/>
  <c r="I51" i="11"/>
  <c r="K56" i="11"/>
  <c r="Q97" i="11"/>
  <c r="T86" i="11"/>
  <c r="R78" i="11"/>
  <c r="M20" i="11"/>
  <c r="R27" i="11"/>
  <c r="M35" i="11"/>
  <c r="N41" i="11"/>
  <c r="J47" i="11"/>
  <c r="J102" i="11"/>
  <c r="R89" i="11"/>
  <c r="P75" i="11"/>
  <c r="O22" i="11"/>
  <c r="I30" i="11"/>
  <c r="K36" i="11"/>
  <c r="I43" i="11"/>
  <c r="O49" i="11"/>
  <c r="I54" i="11"/>
  <c r="K59" i="11"/>
  <c r="R90" i="11"/>
  <c r="H73" i="11"/>
  <c r="T28" i="11"/>
  <c r="R39" i="11"/>
  <c r="Q48" i="11"/>
  <c r="H56" i="11"/>
  <c r="H62" i="11"/>
  <c r="J67" i="11"/>
  <c r="O96" i="11"/>
  <c r="N82" i="11"/>
  <c r="P20" i="11"/>
  <c r="M31" i="11"/>
  <c r="I40" i="11"/>
  <c r="U47" i="11"/>
  <c r="S53" i="11"/>
  <c r="J59" i="11"/>
  <c r="S63" i="11"/>
  <c r="S67" i="11"/>
  <c r="S16" i="11"/>
  <c r="M62" i="3"/>
  <c r="P88" i="11"/>
  <c r="U75" i="11"/>
  <c r="Q25" i="11"/>
  <c r="I34" i="11"/>
  <c r="K41" i="11"/>
  <c r="J37" i="11"/>
  <c r="M186" i="3"/>
  <c r="T57" i="11"/>
  <c r="M37" i="3"/>
  <c r="L83" i="11"/>
  <c r="O56" i="11"/>
  <c r="M100" i="3"/>
  <c r="O78" i="11"/>
  <c r="S46" i="11"/>
  <c r="T40" i="11"/>
  <c r="R88" i="11"/>
  <c r="H29" i="11"/>
  <c r="N98" i="11"/>
  <c r="O84" i="11"/>
  <c r="M75" i="11"/>
  <c r="Q20" i="11"/>
  <c r="H27" i="11"/>
  <c r="P31" i="11"/>
  <c r="N38" i="11"/>
  <c r="H43" i="11"/>
  <c r="N100" i="11"/>
  <c r="H88" i="11"/>
  <c r="T79" i="11"/>
  <c r="K20" i="11"/>
  <c r="Q27" i="11"/>
  <c r="S36" i="11"/>
  <c r="T42" i="11"/>
  <c r="M49" i="11"/>
  <c r="U53" i="11"/>
  <c r="I59" i="11"/>
  <c r="U91" i="11"/>
  <c r="T83" i="11"/>
  <c r="Q73" i="11"/>
  <c r="M24" i="11"/>
  <c r="O31" i="11"/>
  <c r="Q37" i="11"/>
  <c r="O44" i="11"/>
  <c r="H50" i="11"/>
  <c r="S92" i="11"/>
  <c r="P80" i="11"/>
  <c r="O72" i="11"/>
  <c r="L26" i="11"/>
  <c r="J33" i="11"/>
  <c r="S40" i="11"/>
  <c r="Q46" i="11"/>
  <c r="S51" i="11"/>
  <c r="M56" i="11"/>
  <c r="H97" i="11"/>
  <c r="J81" i="11"/>
  <c r="Q23" i="11"/>
  <c r="Q33" i="11"/>
  <c r="S45" i="11"/>
  <c r="H53" i="11"/>
  <c r="H59" i="11"/>
  <c r="L64" i="11"/>
  <c r="T68" i="11"/>
  <c r="M87" i="11"/>
  <c r="L74" i="11"/>
  <c r="P26" i="11"/>
  <c r="I35" i="11"/>
  <c r="O43" i="11"/>
  <c r="O51" i="11"/>
  <c r="T56" i="11"/>
  <c r="O61" i="11"/>
  <c r="O65" i="11"/>
  <c r="N19" i="11"/>
  <c r="M38" i="3"/>
  <c r="P93" i="11"/>
  <c r="L82" i="11"/>
  <c r="H71" i="11"/>
  <c r="I29" i="11"/>
  <c r="M106" i="10"/>
  <c r="I106" i="10"/>
  <c r="G106" i="10"/>
  <c r="P106" i="10"/>
  <c r="P130" i="10"/>
  <c r="I130" i="10"/>
  <c r="P139" i="10"/>
  <c r="G139" i="10"/>
  <c r="I163" i="10"/>
  <c r="P163" i="10"/>
  <c r="M163" i="10"/>
  <c r="P187" i="10"/>
  <c r="B187" i="10"/>
  <c r="M170" i="10"/>
  <c r="J58" i="10"/>
  <c r="O58" i="10"/>
  <c r="B116" i="9"/>
  <c r="B156" i="9"/>
  <c r="O183" i="7"/>
  <c r="O177" i="7"/>
  <c r="O123" i="7"/>
  <c r="O21" i="7"/>
  <c r="O147" i="7"/>
  <c r="O141" i="7"/>
  <c r="O87" i="7"/>
  <c r="M103" i="9"/>
  <c r="B103" i="9"/>
  <c r="M151" i="9"/>
  <c r="B151" i="9"/>
  <c r="BD18" i="7"/>
  <c r="BF18" i="7" s="1"/>
  <c r="AK18" i="7"/>
  <c r="AP18" i="7"/>
  <c r="AL18" i="7"/>
  <c r="AJ18" i="7"/>
  <c r="AN18" i="7"/>
  <c r="G181" i="7"/>
  <c r="I181" i="7"/>
  <c r="O181" i="7"/>
  <c r="F181" i="7"/>
  <c r="E181" i="7"/>
  <c r="M181" i="7"/>
  <c r="B181" i="7"/>
  <c r="P181" i="7"/>
  <c r="K181" i="7"/>
  <c r="L181" i="7"/>
  <c r="K163" i="7"/>
  <c r="O163" i="7"/>
  <c r="J163" i="7"/>
  <c r="P153" i="7"/>
  <c r="O153" i="7"/>
  <c r="O145" i="7"/>
  <c r="L145" i="7"/>
  <c r="L135" i="7"/>
  <c r="O135" i="7"/>
  <c r="G127" i="7"/>
  <c r="I127" i="7"/>
  <c r="O127" i="7"/>
  <c r="B127" i="7"/>
  <c r="J127" i="7"/>
  <c r="P127" i="7"/>
  <c r="N127" i="7"/>
  <c r="M127" i="7"/>
  <c r="F127" i="7"/>
  <c r="B117" i="7"/>
  <c r="G117" i="7"/>
  <c r="O117" i="7"/>
  <c r="F117" i="7"/>
  <c r="E117" i="7"/>
  <c r="M117" i="7"/>
  <c r="J117" i="7"/>
  <c r="I117" i="7"/>
  <c r="P117" i="7"/>
  <c r="K117" i="7"/>
  <c r="P109" i="7"/>
  <c r="O109" i="7"/>
  <c r="N109" i="7"/>
  <c r="E99" i="7"/>
  <c r="O99" i="7"/>
  <c r="G91" i="7"/>
  <c r="I91" i="7"/>
  <c r="O91" i="7"/>
  <c r="L91" i="7"/>
  <c r="E91" i="7"/>
  <c r="P91" i="7"/>
  <c r="F91" i="7"/>
  <c r="J91" i="7"/>
  <c r="G81" i="7"/>
  <c r="I81" i="7"/>
  <c r="P81" i="7"/>
  <c r="O81" i="7"/>
  <c r="K81" i="7"/>
  <c r="L81" i="7"/>
  <c r="N81" i="7"/>
  <c r="K73" i="7"/>
  <c r="O73" i="7"/>
  <c r="M73" i="7"/>
  <c r="E73" i="7"/>
  <c r="I55" i="7"/>
  <c r="O55" i="7"/>
  <c r="B55" i="7"/>
  <c r="G37" i="7"/>
  <c r="O37" i="7"/>
  <c r="M37" i="7"/>
  <c r="E37" i="7"/>
  <c r="K37" i="7"/>
  <c r="J37" i="7"/>
  <c r="G19" i="7"/>
  <c r="O19" i="7"/>
  <c r="I19" i="7"/>
  <c r="J19" i="7"/>
  <c r="M19" i="7"/>
  <c r="N19" i="7"/>
  <c r="K19" i="7"/>
  <c r="B19" i="7"/>
  <c r="F9" i="7"/>
  <c r="O9" i="7"/>
  <c r="M9" i="7"/>
  <c r="AK13" i="7"/>
  <c r="K91" i="7"/>
  <c r="P19" i="7"/>
  <c r="AP163" i="7"/>
  <c r="AR163" i="7"/>
  <c r="BD163" i="7"/>
  <c r="BG163" i="7" s="1"/>
  <c r="AG163" i="7"/>
  <c r="AJ170" i="7"/>
  <c r="V20" i="7"/>
  <c r="V4" i="7"/>
  <c r="V19" i="7"/>
  <c r="O198" i="7"/>
  <c r="P198" i="7"/>
  <c r="G198" i="7"/>
  <c r="L198" i="7"/>
  <c r="I198" i="7"/>
  <c r="M198" i="7"/>
  <c r="N198" i="7"/>
  <c r="J198" i="7"/>
  <c r="O188" i="7"/>
  <c r="G188" i="7"/>
  <c r="P188" i="7"/>
  <c r="B188" i="7"/>
  <c r="I188" i="7"/>
  <c r="K188" i="7"/>
  <c r="N188" i="7"/>
  <c r="J188" i="7"/>
  <c r="M188" i="7"/>
  <c r="E188" i="7"/>
  <c r="O170" i="7"/>
  <c r="E170" i="7"/>
  <c r="J170" i="7"/>
  <c r="B170" i="7"/>
  <c r="M170" i="7"/>
  <c r="F170" i="7"/>
  <c r="I162" i="7"/>
  <c r="O162" i="7"/>
  <c r="J162" i="7"/>
  <c r="N162" i="7"/>
  <c r="B162" i="7"/>
  <c r="P162" i="7"/>
  <c r="M162" i="7"/>
  <c r="O152" i="7"/>
  <c r="G152" i="7"/>
  <c r="J152" i="7"/>
  <c r="I62" i="7"/>
  <c r="O62" i="7"/>
  <c r="P62" i="7"/>
  <c r="L62" i="7"/>
  <c r="E62" i="7"/>
  <c r="J62" i="7"/>
  <c r="G62" i="7"/>
  <c r="N62" i="7"/>
  <c r="F62" i="7"/>
  <c r="G44" i="7"/>
  <c r="I44" i="7"/>
  <c r="O44" i="7"/>
  <c r="K44" i="7"/>
  <c r="B44" i="7"/>
  <c r="M44" i="7"/>
  <c r="F44" i="7"/>
  <c r="N44" i="7"/>
  <c r="J44" i="7"/>
  <c r="L44" i="7"/>
  <c r="I26" i="7"/>
  <c r="G26" i="7"/>
  <c r="O26" i="7"/>
  <c r="K26" i="7"/>
  <c r="N26" i="7"/>
  <c r="P26" i="7"/>
  <c r="F26" i="7"/>
  <c r="B26" i="7"/>
  <c r="M26" i="7"/>
  <c r="I18" i="7"/>
  <c r="O18" i="7"/>
  <c r="M18" i="7"/>
  <c r="O8" i="7"/>
  <c r="B8" i="7"/>
  <c r="E8" i="7"/>
  <c r="M8" i="7"/>
  <c r="AG18" i="7"/>
  <c r="M171" i="7"/>
  <c r="N117" i="7"/>
  <c r="F81" i="7"/>
  <c r="B91" i="7"/>
  <c r="F19" i="7"/>
  <c r="G162" i="7"/>
  <c r="P205" i="7"/>
  <c r="G205" i="7"/>
  <c r="O205" i="7"/>
  <c r="G187" i="7"/>
  <c r="O187" i="7"/>
  <c r="K61" i="7"/>
  <c r="O61" i="7"/>
  <c r="G43" i="7"/>
  <c r="O43" i="7"/>
  <c r="I25" i="7"/>
  <c r="P25" i="7"/>
  <c r="O25" i="7"/>
  <c r="P209" i="7"/>
  <c r="O209" i="7"/>
  <c r="K191" i="7"/>
  <c r="O191" i="7"/>
  <c r="G185" i="7"/>
  <c r="O185" i="7"/>
  <c r="G179" i="7"/>
  <c r="O179" i="7"/>
  <c r="B155" i="7"/>
  <c r="O155" i="7"/>
  <c r="L137" i="7"/>
  <c r="O137" i="7"/>
  <c r="F131" i="7"/>
  <c r="O131" i="7"/>
  <c r="P113" i="7"/>
  <c r="O113" i="7"/>
  <c r="L71" i="7"/>
  <c r="O71" i="7"/>
  <c r="G71" i="7"/>
  <c r="N65" i="7"/>
  <c r="O65" i="7"/>
  <c r="K65" i="7"/>
  <c r="K59" i="7"/>
  <c r="O59" i="7"/>
  <c r="N53" i="7"/>
  <c r="O53" i="7"/>
  <c r="L47" i="7"/>
  <c r="O47" i="7"/>
  <c r="B41" i="7"/>
  <c r="O41" i="7"/>
  <c r="J35" i="7"/>
  <c r="O35" i="7"/>
  <c r="P29" i="7"/>
  <c r="O29" i="7"/>
  <c r="B23" i="7"/>
  <c r="O23" i="7"/>
  <c r="B11" i="7"/>
  <c r="O11" i="7"/>
  <c r="O5" i="7"/>
  <c r="I5" i="7"/>
  <c r="C78" i="3"/>
  <c r="AF59" i="7"/>
  <c r="AT59" i="7" s="1"/>
  <c r="C48" i="3"/>
  <c r="AF29" i="7"/>
  <c r="BD29" i="7" s="1"/>
  <c r="BE29" i="7" s="1"/>
  <c r="C30" i="3"/>
  <c r="AF11" i="7"/>
  <c r="AT11" i="7" s="1"/>
  <c r="J68" i="10"/>
  <c r="M68" i="10"/>
  <c r="B68" i="10"/>
  <c r="I68" i="10"/>
  <c r="G71" i="10"/>
  <c r="O71" i="10"/>
  <c r="O77" i="10"/>
  <c r="G77" i="10"/>
  <c r="I80" i="10"/>
  <c r="G80" i="10"/>
  <c r="J80" i="10"/>
  <c r="M95" i="10"/>
  <c r="G95" i="10"/>
  <c r="P101" i="10"/>
  <c r="G101" i="10"/>
  <c r="O107" i="10"/>
  <c r="J107" i="10"/>
  <c r="G107" i="10"/>
  <c r="P107" i="10"/>
  <c r="M119" i="10"/>
  <c r="G119" i="10"/>
  <c r="B128" i="10"/>
  <c r="I128" i="10"/>
  <c r="I131" i="10"/>
  <c r="P131" i="10"/>
  <c r="J131" i="10"/>
  <c r="G131" i="10"/>
  <c r="O131" i="10"/>
  <c r="P140" i="10"/>
  <c r="J140" i="10"/>
  <c r="G140" i="10"/>
  <c r="M143" i="10"/>
  <c r="J143" i="10"/>
  <c r="O143" i="10"/>
  <c r="I143" i="10"/>
  <c r="B143" i="10"/>
  <c r="G158" i="10"/>
  <c r="I158" i="10"/>
  <c r="M158" i="10"/>
  <c r="J161" i="10"/>
  <c r="G161" i="10"/>
  <c r="G167" i="10"/>
  <c r="O167" i="10"/>
  <c r="I167" i="10"/>
  <c r="B167" i="10"/>
  <c r="J173" i="10"/>
  <c r="G173" i="10"/>
  <c r="M176" i="10"/>
  <c r="I176" i="10"/>
  <c r="O182" i="10"/>
  <c r="G182" i="10"/>
  <c r="M182" i="10"/>
  <c r="P194" i="10"/>
  <c r="B194" i="10"/>
  <c r="I194" i="10"/>
  <c r="O200" i="10"/>
  <c r="I200" i="10"/>
  <c r="B200" i="10"/>
  <c r="P209" i="10"/>
  <c r="J209" i="10"/>
  <c r="P212" i="10"/>
  <c r="O212" i="10"/>
  <c r="I212" i="10"/>
  <c r="B212" i="10"/>
  <c r="J212" i="10"/>
  <c r="M234" i="10"/>
  <c r="I234" i="10"/>
  <c r="B234" i="10"/>
  <c r="P234" i="10"/>
  <c r="D3" i="3"/>
  <c r="B28" i="9" s="1"/>
  <c r="E18" i="9" s="1"/>
  <c r="E20" i="9" s="1"/>
  <c r="Z15" i="7"/>
  <c r="AC15" i="7" s="1"/>
  <c r="D4" i="3"/>
  <c r="B29" i="9" s="1"/>
  <c r="Z16" i="7"/>
  <c r="AD16" i="7" s="1"/>
  <c r="K30" i="9"/>
  <c r="M30" i="9"/>
  <c r="P68" i="7"/>
  <c r="G68" i="7"/>
  <c r="O68" i="7"/>
  <c r="K50" i="7"/>
  <c r="I50" i="7"/>
  <c r="O50" i="7"/>
  <c r="BB92" i="7"/>
  <c r="BC92" i="7"/>
  <c r="BC146" i="7"/>
  <c r="BB146" i="7"/>
  <c r="AY160" i="7"/>
  <c r="AX160" i="7"/>
  <c r="BB173" i="7"/>
  <c r="BC173" i="7"/>
  <c r="P208" i="7"/>
  <c r="O208" i="7"/>
  <c r="I202" i="7"/>
  <c r="O202" i="7"/>
  <c r="G196" i="7"/>
  <c r="O196" i="7"/>
  <c r="O190" i="7"/>
  <c r="I190" i="7"/>
  <c r="M184" i="7"/>
  <c r="O184" i="7"/>
  <c r="I178" i="7"/>
  <c r="O178" i="7"/>
  <c r="P178" i="7"/>
  <c r="P166" i="7"/>
  <c r="O166" i="7"/>
  <c r="G154" i="7"/>
  <c r="O154" i="7"/>
  <c r="P154" i="7"/>
  <c r="I136" i="7"/>
  <c r="O136" i="7"/>
  <c r="P136" i="7"/>
  <c r="I130" i="7"/>
  <c r="O130" i="7"/>
  <c r="G124" i="7"/>
  <c r="O124" i="7"/>
  <c r="P124" i="7"/>
  <c r="J112" i="7"/>
  <c r="O112" i="7"/>
  <c r="I106" i="7"/>
  <c r="O106" i="7"/>
  <c r="E100" i="7"/>
  <c r="O100" i="7"/>
  <c r="G94" i="7"/>
  <c r="O94" i="7"/>
  <c r="I94" i="7"/>
  <c r="P88" i="7"/>
  <c r="O88" i="7"/>
  <c r="G76" i="7"/>
  <c r="O76" i="7"/>
  <c r="G70" i="7"/>
  <c r="O70" i="7"/>
  <c r="P70" i="7"/>
  <c r="I64" i="7"/>
  <c r="O64" i="7"/>
  <c r="O58" i="7"/>
  <c r="G58" i="7"/>
  <c r="K52" i="7"/>
  <c r="O52" i="7"/>
  <c r="I46" i="7"/>
  <c r="O46" i="7"/>
  <c r="E40" i="7"/>
  <c r="O40" i="7"/>
  <c r="J34" i="7"/>
  <c r="O34" i="7"/>
  <c r="G34" i="7"/>
  <c r="N28" i="7"/>
  <c r="O28" i="7"/>
  <c r="I28" i="7"/>
  <c r="G16" i="7"/>
  <c r="O16" i="7"/>
  <c r="G10" i="7"/>
  <c r="O10" i="7"/>
  <c r="I10" i="7"/>
  <c r="K10" i="7"/>
  <c r="AF70" i="7"/>
  <c r="AT70" i="7" s="1"/>
  <c r="C89" i="3"/>
  <c r="AF155" i="7"/>
  <c r="AT155" i="7" s="1"/>
  <c r="C174" i="3"/>
  <c r="C156" i="3"/>
  <c r="AF137" i="7"/>
  <c r="AT137" i="7" s="1"/>
  <c r="C150" i="3"/>
  <c r="AF131" i="7"/>
  <c r="AT131" i="7" s="1"/>
  <c r="C132" i="3"/>
  <c r="AF113" i="7"/>
  <c r="AO113" i="7" s="1"/>
  <c r="P60" i="10"/>
  <c r="B60" i="10"/>
  <c r="G60" i="10"/>
  <c r="I63" i="10"/>
  <c r="G63" i="10"/>
  <c r="B63" i="10"/>
  <c r="J63" i="10"/>
  <c r="O63" i="10"/>
  <c r="B78" i="10"/>
  <c r="P78" i="10"/>
  <c r="M78" i="10"/>
  <c r="O102" i="10"/>
  <c r="I102" i="10"/>
  <c r="P126" i="10"/>
  <c r="G126" i="10"/>
  <c r="M168" i="10"/>
  <c r="P168" i="10"/>
  <c r="B171" i="10"/>
  <c r="O171" i="10"/>
  <c r="J5" i="3"/>
  <c r="I30" i="9" s="1"/>
  <c r="Z23" i="7"/>
  <c r="AD23" i="7" s="1"/>
  <c r="D7" i="3"/>
  <c r="B32" i="9" s="1"/>
  <c r="Z19" i="7"/>
  <c r="AD19" i="7" s="1"/>
  <c r="N68" i="7"/>
  <c r="N195" i="7"/>
  <c r="J32" i="7"/>
  <c r="L32" i="7"/>
  <c r="K68" i="7"/>
  <c r="K195" i="7"/>
  <c r="G67" i="7"/>
  <c r="O67" i="7"/>
  <c r="P49" i="7"/>
  <c r="O49" i="7"/>
  <c r="E31" i="7"/>
  <c r="O31" i="7"/>
  <c r="S19" i="7"/>
  <c r="S18" i="7"/>
  <c r="I209" i="10"/>
  <c r="G194" i="10"/>
  <c r="P143" i="10"/>
  <c r="O195" i="7"/>
  <c r="J68" i="7"/>
  <c r="B68" i="7"/>
  <c r="B195" i="7"/>
  <c r="I32" i="7"/>
  <c r="G50" i="7"/>
  <c r="N146" i="7"/>
  <c r="G146" i="7"/>
  <c r="O146" i="7"/>
  <c r="N128" i="7"/>
  <c r="O128" i="7"/>
  <c r="B120" i="7"/>
  <c r="O120" i="7"/>
  <c r="I120" i="7"/>
  <c r="I102" i="7"/>
  <c r="O102" i="7"/>
  <c r="G84" i="7"/>
  <c r="I84" i="7"/>
  <c r="O84" i="7"/>
  <c r="P56" i="7"/>
  <c r="O56" i="7"/>
  <c r="I56" i="7"/>
  <c r="P38" i="7"/>
  <c r="O38" i="7"/>
  <c r="T17" i="7"/>
  <c r="T18" i="7"/>
  <c r="I170" i="10"/>
  <c r="B209" i="10"/>
  <c r="G209" i="10"/>
  <c r="O140" i="10"/>
  <c r="P119" i="10"/>
  <c r="G96" i="10"/>
  <c r="G68" i="10"/>
  <c r="J78" i="10"/>
  <c r="O182" i="7"/>
  <c r="O164" i="7"/>
  <c r="O80" i="7"/>
  <c r="O14" i="7"/>
  <c r="B125" i="9"/>
  <c r="B138" i="9"/>
  <c r="O211" i="7"/>
  <c r="O169" i="7"/>
  <c r="O157" i="7"/>
  <c r="O121" i="7"/>
  <c r="O115" i="7"/>
  <c r="O79" i="7"/>
  <c r="O204" i="7"/>
  <c r="O150" i="7"/>
  <c r="O144" i="7"/>
  <c r="O132" i="7"/>
  <c r="O114" i="7"/>
  <c r="O66" i="7"/>
  <c r="O54" i="7"/>
  <c r="O36" i="7"/>
  <c r="O24" i="7"/>
  <c r="B112" i="9"/>
  <c r="B142" i="9"/>
  <c r="B85" i="9"/>
  <c r="P211" i="7"/>
  <c r="P68" i="10"/>
  <c r="B77" i="10"/>
  <c r="B49" i="9"/>
  <c r="B76" i="9"/>
  <c r="O3" i="7"/>
  <c r="E149" i="7"/>
  <c r="J149" i="7"/>
  <c r="B149" i="7"/>
  <c r="M107" i="7"/>
  <c r="E107" i="7"/>
  <c r="J128" i="7"/>
  <c r="BD104" i="7"/>
  <c r="BF104" i="7" s="1"/>
  <c r="AJ104" i="7"/>
  <c r="AP104" i="7"/>
  <c r="AU104" i="7"/>
  <c r="B135" i="7"/>
  <c r="P135" i="7"/>
  <c r="M135" i="7"/>
  <c r="G135" i="7"/>
  <c r="K135" i="7"/>
  <c r="K21" i="10"/>
  <c r="J37" i="9"/>
  <c r="P195" i="10"/>
  <c r="O195" i="10"/>
  <c r="J195" i="10"/>
  <c r="G195" i="10"/>
  <c r="M195" i="10"/>
  <c r="B195" i="10"/>
  <c r="M204" i="10"/>
  <c r="O204" i="10"/>
  <c r="J204" i="10"/>
  <c r="I204" i="10"/>
  <c r="B204" i="10"/>
  <c r="P204" i="10"/>
  <c r="P221" i="10"/>
  <c r="J221" i="10"/>
  <c r="M221" i="10"/>
  <c r="I221" i="10"/>
  <c r="B221" i="10"/>
  <c r="M229" i="10"/>
  <c r="P229" i="10"/>
  <c r="J229" i="10"/>
  <c r="G229" i="10"/>
  <c r="O229" i="10"/>
  <c r="B229" i="10"/>
  <c r="I229" i="10"/>
  <c r="M164" i="9"/>
  <c r="B164" i="9"/>
  <c r="M167" i="9"/>
  <c r="B167" i="9"/>
  <c r="M170" i="9"/>
  <c r="B170" i="9"/>
  <c r="M174" i="9"/>
  <c r="B174" i="9"/>
  <c r="B176" i="9"/>
  <c r="M176" i="9"/>
  <c r="M177" i="9"/>
  <c r="B177" i="9"/>
  <c r="B186" i="9"/>
  <c r="M186" i="9"/>
  <c r="B188" i="9"/>
  <c r="M188" i="9"/>
  <c r="M194" i="9"/>
  <c r="B194" i="9"/>
  <c r="M195" i="9"/>
  <c r="B195" i="9"/>
  <c r="B196" i="9"/>
  <c r="M196" i="9"/>
  <c r="M203" i="9"/>
  <c r="B203" i="9"/>
  <c r="B206" i="9"/>
  <c r="M206" i="9"/>
  <c r="M214" i="9"/>
  <c r="B214" i="9"/>
  <c r="B216" i="9"/>
  <c r="M216" i="9"/>
  <c r="M218" i="9"/>
  <c r="B218" i="9"/>
  <c r="M221" i="9"/>
  <c r="B221" i="9"/>
  <c r="M224" i="9"/>
  <c r="B224" i="9"/>
  <c r="B228" i="9"/>
  <c r="M228" i="9"/>
  <c r="M230" i="9"/>
  <c r="B230" i="9"/>
  <c r="M231" i="9"/>
  <c r="B231" i="9"/>
  <c r="B240" i="9"/>
  <c r="M240" i="9"/>
  <c r="AG7" i="7"/>
  <c r="AS7" i="7"/>
  <c r="AN7" i="7"/>
  <c r="AR116" i="7"/>
  <c r="AK117" i="7"/>
  <c r="J65" i="7"/>
  <c r="N114" i="7"/>
  <c r="N135" i="7"/>
  <c r="E163" i="7"/>
  <c r="M71" i="7"/>
  <c r="N35" i="7"/>
  <c r="B128" i="7"/>
  <c r="B65" i="7"/>
  <c r="B121" i="7"/>
  <c r="E71" i="7"/>
  <c r="K41" i="7"/>
  <c r="K209" i="7"/>
  <c r="G121" i="7"/>
  <c r="C90" i="3"/>
  <c r="L8" i="7"/>
  <c r="K8" i="7"/>
  <c r="N8" i="7"/>
  <c r="F8" i="7"/>
  <c r="P8" i="7"/>
  <c r="G8" i="7"/>
  <c r="I8" i="7"/>
  <c r="I180" i="10"/>
  <c r="P180" i="10"/>
  <c r="J180" i="10"/>
  <c r="G180" i="10"/>
  <c r="O180" i="10"/>
  <c r="AK7" i="7"/>
  <c r="AO7" i="7"/>
  <c r="AU32" i="7"/>
  <c r="J135" i="7"/>
  <c r="F71" i="7"/>
  <c r="M128" i="7"/>
  <c r="C108" i="3"/>
  <c r="B15" i="7"/>
  <c r="F15" i="7"/>
  <c r="P15" i="7"/>
  <c r="G15" i="7"/>
  <c r="AX132" i="7"/>
  <c r="BD32" i="7"/>
  <c r="BG32" i="7" s="1"/>
  <c r="AJ32" i="7"/>
  <c r="AK32" i="7"/>
  <c r="AG32" i="7"/>
  <c r="AR32" i="7"/>
  <c r="AQ32" i="7"/>
  <c r="AN32" i="7"/>
  <c r="AS32" i="7"/>
  <c r="G128" i="7"/>
  <c r="P128" i="7"/>
  <c r="K128" i="7"/>
  <c r="I128" i="7"/>
  <c r="E128" i="7"/>
  <c r="L128" i="7"/>
  <c r="F128" i="7"/>
  <c r="K114" i="7"/>
  <c r="F114" i="7"/>
  <c r="P114" i="7"/>
  <c r="I114" i="7"/>
  <c r="I71" i="7"/>
  <c r="N71" i="7"/>
  <c r="P71" i="7"/>
  <c r="K71" i="7"/>
  <c r="J71" i="7"/>
  <c r="G65" i="7"/>
  <c r="P65" i="7"/>
  <c r="L65" i="7"/>
  <c r="F65" i="7"/>
  <c r="I59" i="7"/>
  <c r="M59" i="7"/>
  <c r="J59" i="7"/>
  <c r="P59" i="7"/>
  <c r="B59" i="7"/>
  <c r="L59" i="7"/>
  <c r="E59" i="7"/>
  <c r="K53" i="7"/>
  <c r="P53" i="7"/>
  <c r="L53" i="7"/>
  <c r="G53" i="7"/>
  <c r="I53" i="7"/>
  <c r="P47" i="7"/>
  <c r="G47" i="7"/>
  <c r="K47" i="7"/>
  <c r="E47" i="7"/>
  <c r="I47" i="7"/>
  <c r="L41" i="7"/>
  <c r="P41" i="7"/>
  <c r="I41" i="7"/>
  <c r="F41" i="7"/>
  <c r="G41" i="7"/>
  <c r="L35" i="7"/>
  <c r="P35" i="7"/>
  <c r="K35" i="7"/>
  <c r="G35" i="7"/>
  <c r="I35" i="7"/>
  <c r="G29" i="7"/>
  <c r="K29" i="7"/>
  <c r="I29" i="7"/>
  <c r="F23" i="7"/>
  <c r="I23" i="7"/>
  <c r="K23" i="7"/>
  <c r="B203" i="7"/>
  <c r="J203" i="7"/>
  <c r="P203" i="7"/>
  <c r="N203" i="7"/>
  <c r="G203" i="7"/>
  <c r="G197" i="7"/>
  <c r="I197" i="7"/>
  <c r="E197" i="7"/>
  <c r="G191" i="7"/>
  <c r="I191" i="7"/>
  <c r="N191" i="7"/>
  <c r="B191" i="7"/>
  <c r="P161" i="7"/>
  <c r="I161" i="7"/>
  <c r="G161" i="7"/>
  <c r="K161" i="7"/>
  <c r="L161" i="7"/>
  <c r="G155" i="7"/>
  <c r="P155" i="7"/>
  <c r="I155" i="7"/>
  <c r="K155" i="7"/>
  <c r="G125" i="7"/>
  <c r="P125" i="7"/>
  <c r="I125" i="7"/>
  <c r="E125" i="7"/>
  <c r="K125" i="7"/>
  <c r="L125" i="7"/>
  <c r="K101" i="7"/>
  <c r="P101" i="7"/>
  <c r="L95" i="7"/>
  <c r="I95" i="7"/>
  <c r="P77" i="7"/>
  <c r="K77" i="7"/>
  <c r="G77" i="7"/>
  <c r="I77" i="7"/>
  <c r="K5" i="7"/>
  <c r="P5" i="7"/>
  <c r="G5" i="7"/>
  <c r="AF83" i="7"/>
  <c r="AT83" i="7" s="1"/>
  <c r="C102" i="3"/>
  <c r="AF77" i="7"/>
  <c r="BD77" i="7" s="1"/>
  <c r="C96" i="3"/>
  <c r="BD71" i="7"/>
  <c r="BG71" i="7" s="1"/>
  <c r="AQ71" i="7"/>
  <c r="AF65" i="7"/>
  <c r="AT65" i="7" s="1"/>
  <c r="C84" i="3"/>
  <c r="AF53" i="7"/>
  <c r="AT53" i="7" s="1"/>
  <c r="C72" i="3"/>
  <c r="AF47" i="7"/>
  <c r="AT47" i="7" s="1"/>
  <c r="C66" i="3"/>
  <c r="AF35" i="7"/>
  <c r="AT35" i="7" s="1"/>
  <c r="C54" i="3"/>
  <c r="AF23" i="7"/>
  <c r="AT23" i="7" s="1"/>
  <c r="C42" i="3"/>
  <c r="AF17" i="7"/>
  <c r="AT17" i="7" s="1"/>
  <c r="C36" i="3"/>
  <c r="AF5" i="7"/>
  <c r="AT5" i="7" s="1"/>
  <c r="C24" i="3"/>
  <c r="C217" i="3"/>
  <c r="AF198" i="7"/>
  <c r="AT198" i="7" s="1"/>
  <c r="AF192" i="7"/>
  <c r="AG192" i="7" s="1"/>
  <c r="C211" i="3"/>
  <c r="AF186" i="7"/>
  <c r="AT186" i="7" s="1"/>
  <c r="C205" i="3"/>
  <c r="AF168" i="7"/>
  <c r="AT168" i="7" s="1"/>
  <c r="C187" i="3"/>
  <c r="C181" i="3"/>
  <c r="AF162" i="7"/>
  <c r="AT162" i="7" s="1"/>
  <c r="AF150" i="7"/>
  <c r="AT150" i="7" s="1"/>
  <c r="C169" i="3"/>
  <c r="AF144" i="7"/>
  <c r="AT144" i="7" s="1"/>
  <c r="C163" i="3"/>
  <c r="AF138" i="7"/>
  <c r="AG138" i="7" s="1"/>
  <c r="C157" i="3"/>
  <c r="AF132" i="7"/>
  <c r="AT132" i="7" s="1"/>
  <c r="C151" i="3"/>
  <c r="AF126" i="7"/>
  <c r="AT126" i="7" s="1"/>
  <c r="C145" i="3"/>
  <c r="AF120" i="7"/>
  <c r="AN120" i="7" s="1"/>
  <c r="C139" i="3"/>
  <c r="AF114" i="7"/>
  <c r="AT114" i="7" s="1"/>
  <c r="C133" i="3"/>
  <c r="AF108" i="7"/>
  <c r="AT108" i="7" s="1"/>
  <c r="C127" i="3"/>
  <c r="AF102" i="7"/>
  <c r="AO102" i="7" s="1"/>
  <c r="C121" i="3"/>
  <c r="AF96" i="7"/>
  <c r="AT96" i="7" s="1"/>
  <c r="C115" i="3"/>
  <c r="O82" i="10"/>
  <c r="M82" i="10"/>
  <c r="B82" i="10"/>
  <c r="B91" i="10"/>
  <c r="P91" i="10"/>
  <c r="G91" i="10"/>
  <c r="M103" i="10"/>
  <c r="G103" i="10"/>
  <c r="J103" i="10"/>
  <c r="B112" i="10"/>
  <c r="G112" i="10"/>
  <c r="M112" i="10"/>
  <c r="O115" i="10"/>
  <c r="J115" i="10"/>
  <c r="P115" i="10"/>
  <c r="M127" i="10"/>
  <c r="G127" i="10"/>
  <c r="P133" i="10"/>
  <c r="G133" i="10"/>
  <c r="J145" i="10"/>
  <c r="G145" i="10"/>
  <c r="P148" i="10"/>
  <c r="J148" i="10"/>
  <c r="G148" i="10"/>
  <c r="O148" i="10"/>
  <c r="J151" i="10"/>
  <c r="O151" i="10"/>
  <c r="I151" i="10"/>
  <c r="B151" i="10"/>
  <c r="O154" i="10"/>
  <c r="G154" i="10"/>
  <c r="M154" i="10"/>
  <c r="B154" i="10"/>
  <c r="P157" i="10"/>
  <c r="G157" i="10"/>
  <c r="G160" i="10"/>
  <c r="P160" i="10"/>
  <c r="P166" i="10"/>
  <c r="M166" i="10"/>
  <c r="I166" i="10"/>
  <c r="J169" i="10"/>
  <c r="G169" i="10"/>
  <c r="J172" i="10"/>
  <c r="G172" i="10"/>
  <c r="O172" i="10"/>
  <c r="J6" i="3"/>
  <c r="I31" i="9" s="1"/>
  <c r="Z24" i="7"/>
  <c r="AB24" i="7" s="1"/>
  <c r="D8" i="3"/>
  <c r="B33" i="9" s="1"/>
  <c r="Z20" i="7"/>
  <c r="AD20" i="7" s="1"/>
  <c r="J13" i="3"/>
  <c r="I38" i="9" s="1"/>
  <c r="Z10" i="7"/>
  <c r="D15" i="3"/>
  <c r="B40" i="9" s="1"/>
  <c r="Z6" i="7"/>
  <c r="J16" i="3"/>
  <c r="I41" i="9" s="1"/>
  <c r="Z13" i="7"/>
  <c r="I135" i="7"/>
  <c r="BD55" i="7"/>
  <c r="BG55" i="7" s="1"/>
  <c r="AP55" i="7"/>
  <c r="K121" i="7"/>
  <c r="E121" i="7"/>
  <c r="P121" i="7"/>
  <c r="I121" i="7"/>
  <c r="M121" i="7"/>
  <c r="G78" i="7"/>
  <c r="L78" i="7"/>
  <c r="I78" i="7"/>
  <c r="K78" i="7"/>
  <c r="P78" i="7"/>
  <c r="AY51" i="7"/>
  <c r="AX51" i="7"/>
  <c r="AY78" i="7"/>
  <c r="AX78" i="7"/>
  <c r="BB91" i="7"/>
  <c r="BC91" i="7"/>
  <c r="BB118" i="7"/>
  <c r="BC118" i="7"/>
  <c r="BB145" i="7"/>
  <c r="BC145" i="7"/>
  <c r="AY159" i="7"/>
  <c r="AX159" i="7"/>
  <c r="AY168" i="7"/>
  <c r="AX168" i="7"/>
  <c r="BC172" i="7"/>
  <c r="BB172" i="7"/>
  <c r="AY177" i="7"/>
  <c r="AX177" i="7"/>
  <c r="AY186" i="7"/>
  <c r="AX186" i="7"/>
  <c r="BC190" i="7"/>
  <c r="BB190" i="7"/>
  <c r="AY195" i="7"/>
  <c r="AX195" i="7"/>
  <c r="BC199" i="7"/>
  <c r="BB199" i="7"/>
  <c r="G115" i="10"/>
  <c r="J91" i="10"/>
  <c r="I231" i="10"/>
  <c r="G231" i="10"/>
  <c r="D5" i="3"/>
  <c r="B30" i="9" s="1"/>
  <c r="Z17" i="7"/>
  <c r="AE17" i="7" s="1"/>
  <c r="J178" i="10"/>
  <c r="I173" i="10"/>
  <c r="O230" i="10"/>
  <c r="B58" i="9"/>
  <c r="P230" i="10"/>
  <c r="M30" i="10"/>
  <c r="J190" i="10"/>
  <c r="B230" i="10"/>
  <c r="F38" i="9"/>
  <c r="K39" i="9"/>
  <c r="B71" i="9"/>
  <c r="B89" i="9"/>
  <c r="L30" i="10"/>
  <c r="B46" i="10"/>
  <c r="M230" i="10"/>
  <c r="BB5" i="7"/>
  <c r="I77" i="10"/>
  <c r="B107" i="10"/>
  <c r="B115" i="10"/>
  <c r="BB54" i="7"/>
  <c r="K32" i="10"/>
  <c r="P193" i="10"/>
  <c r="M231" i="10"/>
  <c r="K41" i="9"/>
  <c r="M42" i="9"/>
  <c r="B62" i="9"/>
  <c r="B80" i="9"/>
  <c r="B94" i="9"/>
  <c r="B107" i="9"/>
  <c r="B121" i="9"/>
  <c r="B147" i="9"/>
  <c r="E30" i="10"/>
  <c r="G211" i="7"/>
  <c r="P182" i="7"/>
  <c r="P197" i="7"/>
  <c r="E132" i="7"/>
  <c r="AX55" i="7"/>
  <c r="M115" i="10"/>
  <c r="B193" i="10"/>
  <c r="BD91" i="7"/>
  <c r="BG91" i="7" s="1"/>
  <c r="AU91" i="7"/>
  <c r="AG91" i="7"/>
  <c r="AR91" i="7"/>
  <c r="C9" i="9"/>
  <c r="V18" i="7"/>
  <c r="V17" i="7"/>
  <c r="C9" i="10"/>
  <c r="V8" i="7"/>
  <c r="V9" i="7"/>
  <c r="V16" i="7"/>
  <c r="V15" i="7"/>
  <c r="V12" i="7"/>
  <c r="V7" i="7"/>
  <c r="V26" i="7"/>
  <c r="V25" i="7"/>
  <c r="V6" i="7"/>
  <c r="V5" i="7"/>
  <c r="V24" i="7"/>
  <c r="V23" i="7"/>
  <c r="V13" i="7"/>
  <c r="V10" i="7"/>
  <c r="V22" i="7"/>
  <c r="V21" i="7"/>
  <c r="V3" i="7"/>
  <c r="V11" i="7"/>
  <c r="I207" i="7"/>
  <c r="K207" i="7"/>
  <c r="J207" i="7"/>
  <c r="L207" i="7"/>
  <c r="F207" i="7"/>
  <c r="P207" i="7"/>
  <c r="G200" i="7"/>
  <c r="F200" i="7"/>
  <c r="J200" i="7"/>
  <c r="P200" i="7"/>
  <c r="B200" i="7"/>
  <c r="E200" i="7"/>
  <c r="I200" i="7"/>
  <c r="K200" i="7"/>
  <c r="L200" i="7"/>
  <c r="M200" i="7"/>
  <c r="K193" i="7"/>
  <c r="F193" i="7"/>
  <c r="N186" i="7"/>
  <c r="E186" i="7"/>
  <c r="I179" i="7"/>
  <c r="M179" i="7"/>
  <c r="E179" i="7"/>
  <c r="B179" i="7"/>
  <c r="J179" i="7"/>
  <c r="L179" i="7"/>
  <c r="P179" i="7"/>
  <c r="K179" i="7"/>
  <c r="N179" i="7"/>
  <c r="F179" i="7"/>
  <c r="B171" i="7"/>
  <c r="L171" i="7"/>
  <c r="G171" i="7"/>
  <c r="K171" i="7"/>
  <c r="F171" i="7"/>
  <c r="I171" i="7"/>
  <c r="E171" i="7"/>
  <c r="J171" i="7"/>
  <c r="P171" i="7"/>
  <c r="N171" i="7"/>
  <c r="J61" i="7"/>
  <c r="B18" i="7"/>
  <c r="J131" i="7"/>
  <c r="L123" i="7"/>
  <c r="F123" i="7"/>
  <c r="M43" i="7"/>
  <c r="B31" i="7"/>
  <c r="M157" i="7"/>
  <c r="F73" i="7"/>
  <c r="L67" i="7"/>
  <c r="J95" i="7"/>
  <c r="L150" i="7"/>
  <c r="L49" i="7"/>
  <c r="J55" i="7"/>
  <c r="L18" i="7"/>
  <c r="E87" i="7"/>
  <c r="B157" i="7"/>
  <c r="F109" i="7"/>
  <c r="K67" i="7"/>
  <c r="E144" i="7"/>
  <c r="K80" i="7"/>
  <c r="J137" i="7"/>
  <c r="P43" i="7"/>
  <c r="K31" i="7"/>
  <c r="F61" i="7"/>
  <c r="P164" i="7"/>
  <c r="P157" i="7"/>
  <c r="G73" i="7"/>
  <c r="G95" i="7"/>
  <c r="G31" i="7"/>
  <c r="AX194" i="7"/>
  <c r="AX185" i="7"/>
  <c r="AX176" i="7"/>
  <c r="AX167" i="7"/>
  <c r="AX158" i="7"/>
  <c r="AX149" i="7"/>
  <c r="BC138" i="7"/>
  <c r="BC120" i="7"/>
  <c r="BC102" i="7"/>
  <c r="AY80" i="7"/>
  <c r="AX53" i="7"/>
  <c r="C32" i="10"/>
  <c r="I213" i="10"/>
  <c r="G153" i="10"/>
  <c r="M186" i="10"/>
  <c r="G236" i="10"/>
  <c r="G65" i="10"/>
  <c r="J171" i="10"/>
  <c r="B139" i="10"/>
  <c r="B114" i="10"/>
  <c r="B136" i="10"/>
  <c r="M144" i="10"/>
  <c r="K232" i="10"/>
  <c r="K234" i="10"/>
  <c r="N61" i="7"/>
  <c r="M109" i="7"/>
  <c r="F18" i="7"/>
  <c r="E131" i="7"/>
  <c r="F102" i="7"/>
  <c r="E123" i="7"/>
  <c r="B43" i="7"/>
  <c r="F31" i="7"/>
  <c r="B73" i="7"/>
  <c r="B67" i="7"/>
  <c r="B95" i="7"/>
  <c r="L102" i="7"/>
  <c r="F49" i="7"/>
  <c r="N144" i="7"/>
  <c r="F55" i="7"/>
  <c r="M87" i="7"/>
  <c r="N55" i="7"/>
  <c r="J67" i="7"/>
  <c r="K87" i="7"/>
  <c r="K43" i="7"/>
  <c r="P102" i="7"/>
  <c r="P144" i="7"/>
  <c r="G55" i="7"/>
  <c r="I144" i="7"/>
  <c r="G49" i="7"/>
  <c r="I73" i="7"/>
  <c r="G102" i="7"/>
  <c r="I61" i="7"/>
  <c r="BC201" i="7"/>
  <c r="BC192" i="7"/>
  <c r="BC183" i="7"/>
  <c r="BC174" i="7"/>
  <c r="BC165" i="7"/>
  <c r="BC156" i="7"/>
  <c r="BC147" i="7"/>
  <c r="BB135" i="7"/>
  <c r="AX119" i="7"/>
  <c r="BB99" i="7"/>
  <c r="BB72" i="7"/>
  <c r="BB45" i="7"/>
  <c r="B213" i="10"/>
  <c r="I150" i="10"/>
  <c r="O199" i="10"/>
  <c r="G186" i="10"/>
  <c r="M199" i="10"/>
  <c r="M32" i="9"/>
  <c r="G99" i="10"/>
  <c r="P236" i="10"/>
  <c r="O168" i="10"/>
  <c r="I139" i="10"/>
  <c r="G122" i="10"/>
  <c r="M90" i="10"/>
  <c r="I114" i="10"/>
  <c r="I136" i="10"/>
  <c r="J70" i="10"/>
  <c r="M184" i="10"/>
  <c r="J144" i="10"/>
  <c r="B69" i="10"/>
  <c r="G143" i="10"/>
  <c r="K214" i="10"/>
  <c r="K236" i="10"/>
  <c r="B109" i="7"/>
  <c r="N102" i="7"/>
  <c r="M150" i="7"/>
  <c r="F43" i="7"/>
  <c r="N31" i="7"/>
  <c r="B164" i="7"/>
  <c r="L157" i="7"/>
  <c r="M67" i="7"/>
  <c r="E157" i="7"/>
  <c r="E164" i="7"/>
  <c r="F95" i="7"/>
  <c r="M144" i="7"/>
  <c r="F157" i="7"/>
  <c r="B102" i="7"/>
  <c r="E137" i="7"/>
  <c r="J150" i="7"/>
  <c r="B49" i="7"/>
  <c r="J144" i="7"/>
  <c r="N150" i="7"/>
  <c r="E109" i="7"/>
  <c r="K55" i="7"/>
  <c r="J87" i="7"/>
  <c r="F87" i="7"/>
  <c r="K49" i="7"/>
  <c r="K102" i="7"/>
  <c r="L144" i="7"/>
  <c r="P95" i="7"/>
  <c r="G144" i="7"/>
  <c r="I150" i="7"/>
  <c r="I49" i="7"/>
  <c r="I67" i="7"/>
  <c r="I109" i="7"/>
  <c r="G61" i="7"/>
  <c r="AX200" i="7"/>
  <c r="AX191" i="7"/>
  <c r="AX182" i="7"/>
  <c r="AX173" i="7"/>
  <c r="AX164" i="7"/>
  <c r="AX155" i="7"/>
  <c r="AX146" i="7"/>
  <c r="BB132" i="7"/>
  <c r="BB117" i="7"/>
  <c r="BC93" i="7"/>
  <c r="BC66" i="7"/>
  <c r="AY38" i="7"/>
  <c r="G215" i="10"/>
  <c r="J199" i="10"/>
  <c r="B150" i="10"/>
  <c r="O213" i="10"/>
  <c r="I199" i="10"/>
  <c r="M150" i="10"/>
  <c r="G199" i="10"/>
  <c r="B236" i="10"/>
  <c r="P127" i="10"/>
  <c r="P87" i="10"/>
  <c r="G184" i="10"/>
  <c r="O139" i="10"/>
  <c r="G114" i="10"/>
  <c r="O114" i="10"/>
  <c r="M136" i="10"/>
  <c r="I70" i="10"/>
  <c r="P144" i="10"/>
  <c r="B90" i="10"/>
  <c r="I57" i="10"/>
  <c r="J73" i="7"/>
  <c r="J102" i="7"/>
  <c r="B150" i="7"/>
  <c r="L37" i="7"/>
  <c r="F37" i="7"/>
  <c r="N43" i="7"/>
  <c r="J31" i="7"/>
  <c r="J164" i="7"/>
  <c r="F67" i="7"/>
  <c r="J157" i="7"/>
  <c r="L164" i="7"/>
  <c r="M95" i="7"/>
  <c r="B144" i="7"/>
  <c r="E150" i="7"/>
  <c r="N95" i="7"/>
  <c r="L43" i="7"/>
  <c r="J109" i="7"/>
  <c r="K25" i="7"/>
  <c r="L55" i="7"/>
  <c r="K164" i="7"/>
  <c r="P73" i="7"/>
  <c r="P87" i="7"/>
  <c r="P55" i="7"/>
  <c r="K95" i="7"/>
  <c r="G18" i="7"/>
  <c r="G150" i="7"/>
  <c r="G25" i="7"/>
  <c r="I43" i="7"/>
  <c r="P67" i="7"/>
  <c r="G109" i="7"/>
  <c r="BB198" i="7"/>
  <c r="BB189" i="7"/>
  <c r="BB180" i="7"/>
  <c r="BB171" i="7"/>
  <c r="BB162" i="7"/>
  <c r="BB153" i="7"/>
  <c r="BB144" i="7"/>
  <c r="AX131" i="7"/>
  <c r="BC111" i="7"/>
  <c r="AX92" i="7"/>
  <c r="AY65" i="7"/>
  <c r="BB27" i="7"/>
  <c r="C35" i="10"/>
  <c r="I186" i="10"/>
  <c r="G213" i="10"/>
  <c r="B199" i="10"/>
  <c r="I236" i="10"/>
  <c r="J127" i="10"/>
  <c r="J87" i="10"/>
  <c r="G171" i="10"/>
  <c r="J139" i="10"/>
  <c r="B122" i="10"/>
  <c r="J114" i="10"/>
  <c r="I168" i="10"/>
  <c r="J136" i="10"/>
  <c r="O70" i="10"/>
  <c r="B57" i="10"/>
  <c r="B173" i="10"/>
  <c r="O178" i="10"/>
  <c r="N49" i="7"/>
  <c r="N73" i="7"/>
  <c r="E18" i="7"/>
  <c r="E102" i="7"/>
  <c r="J43" i="7"/>
  <c r="N67" i="7"/>
  <c r="N157" i="7"/>
  <c r="M164" i="7"/>
  <c r="B37" i="7"/>
  <c r="F25" i="7"/>
  <c r="M55" i="7"/>
  <c r="L25" i="7"/>
  <c r="B87" i="7"/>
  <c r="L109" i="7"/>
  <c r="K150" i="7"/>
  <c r="M102" i="7"/>
  <c r="F164" i="7"/>
  <c r="P37" i="7"/>
  <c r="L87" i="7"/>
  <c r="I37" i="7"/>
  <c r="AY197" i="7"/>
  <c r="AY188" i="7"/>
  <c r="AY179" i="7"/>
  <c r="AY170" i="7"/>
  <c r="AY161" i="7"/>
  <c r="AY152" i="7"/>
  <c r="BB141" i="7"/>
  <c r="BC129" i="7"/>
  <c r="BB108" i="7"/>
  <c r="BC84" i="7"/>
  <c r="BC57" i="7"/>
  <c r="AY11" i="7"/>
  <c r="J40" i="9"/>
  <c r="B186" i="10"/>
  <c r="J213" i="10"/>
  <c r="G87" i="10"/>
  <c r="O236" i="10"/>
  <c r="G81" i="10"/>
  <c r="M139" i="10"/>
  <c r="P114" i="10"/>
  <c r="P136" i="10"/>
  <c r="B144" i="10"/>
  <c r="M133" i="10"/>
  <c r="J186" i="10"/>
  <c r="J193" i="10"/>
  <c r="I215" i="10"/>
  <c r="K230" i="10"/>
  <c r="AX26" i="7"/>
  <c r="AX91" i="7"/>
  <c r="J28" i="9"/>
  <c r="P66" i="10"/>
  <c r="M77" i="10"/>
  <c r="O123" i="10"/>
  <c r="B145" i="10"/>
  <c r="I161" i="10"/>
  <c r="O190" i="10"/>
  <c r="P198" i="10"/>
  <c r="K38" i="9"/>
  <c r="P161" i="10"/>
  <c r="B53" i="9"/>
  <c r="B67" i="9"/>
  <c r="AX58" i="7"/>
  <c r="M123" i="10"/>
  <c r="E84" i="7"/>
  <c r="B123" i="10"/>
  <c r="O198" i="10"/>
  <c r="J77" i="10"/>
  <c r="I91" i="10"/>
  <c r="B161" i="10"/>
  <c r="I211" i="10"/>
  <c r="G234" i="10"/>
  <c r="B119" i="10"/>
  <c r="B131" i="10"/>
  <c r="D31" i="9"/>
  <c r="M92" i="10"/>
  <c r="I92" i="10"/>
  <c r="P92" i="10"/>
  <c r="J92" i="10"/>
  <c r="G92" i="10"/>
  <c r="O92" i="10"/>
  <c r="M177" i="10"/>
  <c r="P177" i="10"/>
  <c r="O177" i="10"/>
  <c r="I177" i="10"/>
  <c r="J177" i="10"/>
  <c r="B177" i="10"/>
  <c r="G177" i="10"/>
  <c r="G196" i="10"/>
  <c r="P196" i="10"/>
  <c r="J196" i="10"/>
  <c r="O196" i="10"/>
  <c r="I196" i="10"/>
  <c r="B196" i="10"/>
  <c r="D30" i="9"/>
  <c r="F30" i="9"/>
  <c r="D6" i="3"/>
  <c r="Z18" i="7"/>
  <c r="AD18" i="7" s="1"/>
  <c r="F41" i="9"/>
  <c r="D41" i="9"/>
  <c r="M50" i="9"/>
  <c r="B50" i="9"/>
  <c r="M64" i="9"/>
  <c r="B64" i="9"/>
  <c r="M77" i="9"/>
  <c r="B77" i="9"/>
  <c r="M91" i="9"/>
  <c r="B91" i="9"/>
  <c r="M104" i="9"/>
  <c r="B104" i="9"/>
  <c r="M118" i="9"/>
  <c r="B118" i="9"/>
  <c r="M132" i="9"/>
  <c r="B132" i="9"/>
  <c r="M144" i="9"/>
  <c r="B144" i="9"/>
  <c r="M157" i="9"/>
  <c r="B157" i="9"/>
  <c r="K31" i="10"/>
  <c r="J29" i="9"/>
  <c r="B110" i="7"/>
  <c r="L110" i="7"/>
  <c r="K110" i="7"/>
  <c r="G110" i="7"/>
  <c r="I110" i="7"/>
  <c r="F110" i="7"/>
  <c r="M110" i="7"/>
  <c r="L103" i="7"/>
  <c r="G103" i="7"/>
  <c r="I103" i="7"/>
  <c r="K103" i="7"/>
  <c r="P103" i="7"/>
  <c r="J103" i="7"/>
  <c r="N103" i="7"/>
  <c r="M103" i="7"/>
  <c r="G96" i="7"/>
  <c r="L96" i="7"/>
  <c r="B96" i="7"/>
  <c r="I96" i="7"/>
  <c r="E96" i="7"/>
  <c r="F96" i="7"/>
  <c r="J96" i="7"/>
  <c r="P89" i="7"/>
  <c r="K89" i="7"/>
  <c r="I89" i="7"/>
  <c r="G89" i="7"/>
  <c r="L89" i="7"/>
  <c r="I83" i="7"/>
  <c r="L83" i="7"/>
  <c r="M83" i="7"/>
  <c r="N83" i="7"/>
  <c r="F83" i="7"/>
  <c r="P83" i="7"/>
  <c r="B83" i="7"/>
  <c r="N75" i="7"/>
  <c r="B75" i="7"/>
  <c r="P75" i="7"/>
  <c r="K75" i="7"/>
  <c r="G75" i="7"/>
  <c r="E75" i="7"/>
  <c r="I75" i="7"/>
  <c r="I69" i="7"/>
  <c r="F69" i="7"/>
  <c r="L69" i="7"/>
  <c r="B69" i="7"/>
  <c r="K69" i="7"/>
  <c r="L63" i="7"/>
  <c r="N63" i="7"/>
  <c r="J63" i="7"/>
  <c r="F63" i="7"/>
  <c r="E63" i="7"/>
  <c r="G63" i="7"/>
  <c r="K63" i="7"/>
  <c r="I63" i="7"/>
  <c r="B63" i="7"/>
  <c r="I57" i="7"/>
  <c r="K57" i="7"/>
  <c r="L57" i="7"/>
  <c r="P57" i="7"/>
  <c r="B57" i="7"/>
  <c r="F57" i="7"/>
  <c r="G57" i="7"/>
  <c r="I51" i="7"/>
  <c r="F51" i="7"/>
  <c r="B51" i="7"/>
  <c r="L51" i="7"/>
  <c r="J51" i="7"/>
  <c r="K51" i="7"/>
  <c r="M51" i="7"/>
  <c r="G51" i="7"/>
  <c r="P51" i="7"/>
  <c r="E51" i="7"/>
  <c r="I45" i="7"/>
  <c r="P45" i="7"/>
  <c r="L45" i="7"/>
  <c r="B45" i="7"/>
  <c r="N45" i="7"/>
  <c r="L39" i="7"/>
  <c r="B39" i="7"/>
  <c r="N39" i="7"/>
  <c r="E39" i="7"/>
  <c r="M39" i="7"/>
  <c r="K39" i="7"/>
  <c r="F39" i="7"/>
  <c r="P39" i="7"/>
  <c r="J39" i="7"/>
  <c r="G39" i="7"/>
  <c r="K33" i="7"/>
  <c r="P33" i="7"/>
  <c r="I33" i="7"/>
  <c r="L33" i="7"/>
  <c r="F33" i="7"/>
  <c r="G33" i="7"/>
  <c r="K27" i="7"/>
  <c r="P27" i="7"/>
  <c r="B27" i="7"/>
  <c r="L27" i="7"/>
  <c r="M27" i="7"/>
  <c r="G27" i="7"/>
  <c r="E27" i="7"/>
  <c r="I27" i="7"/>
  <c r="J27" i="7"/>
  <c r="F20" i="7"/>
  <c r="G20" i="7"/>
  <c r="P20" i="7"/>
  <c r="I20" i="7"/>
  <c r="N20" i="7"/>
  <c r="B20" i="7"/>
  <c r="K20" i="7"/>
  <c r="L20" i="7"/>
  <c r="K13" i="7"/>
  <c r="P13" i="7"/>
  <c r="G13" i="7"/>
  <c r="F13" i="7"/>
  <c r="I13" i="7"/>
  <c r="L13" i="7"/>
  <c r="B6" i="7"/>
  <c r="L6" i="7"/>
  <c r="K6" i="7"/>
  <c r="BC13" i="7"/>
  <c r="BB13" i="7"/>
  <c r="AX24" i="7"/>
  <c r="AY24" i="7"/>
  <c r="BB28" i="7"/>
  <c r="BC28" i="7"/>
  <c r="BC34" i="7"/>
  <c r="BB34" i="7"/>
  <c r="BC40" i="7"/>
  <c r="BB40" i="7"/>
  <c r="AX45" i="7"/>
  <c r="AY45" i="7"/>
  <c r="BB55" i="7"/>
  <c r="BC55" i="7"/>
  <c r="BC61" i="7"/>
  <c r="BB61" i="7"/>
  <c r="BC67" i="7"/>
  <c r="BB67" i="7"/>
  <c r="AX72" i="7"/>
  <c r="AY72" i="7"/>
  <c r="BB73" i="7"/>
  <c r="BC73" i="7"/>
  <c r="BB82" i="7"/>
  <c r="BC82" i="7"/>
  <c r="AY84" i="7"/>
  <c r="AX84" i="7"/>
  <c r="AY87" i="7"/>
  <c r="AX87" i="7"/>
  <c r="AY93" i="7"/>
  <c r="AX93" i="7"/>
  <c r="AY96" i="7"/>
  <c r="AX96" i="7"/>
  <c r="BB100" i="7"/>
  <c r="BC100" i="7"/>
  <c r="AY102" i="7"/>
  <c r="AX102" i="7"/>
  <c r="BB109" i="7"/>
  <c r="BC109" i="7"/>
  <c r="AY111" i="7"/>
  <c r="AX111" i="7"/>
  <c r="AY114" i="7"/>
  <c r="AX114" i="7"/>
  <c r="AY120" i="7"/>
  <c r="AX120" i="7"/>
  <c r="AY123" i="7"/>
  <c r="AX123" i="7"/>
  <c r="BB127" i="7"/>
  <c r="BC127" i="7"/>
  <c r="AY129" i="7"/>
  <c r="AX129" i="7"/>
  <c r="BB136" i="7"/>
  <c r="BC136" i="7"/>
  <c r="AY138" i="7"/>
  <c r="AX138" i="7"/>
  <c r="AY141" i="7"/>
  <c r="AX141" i="7"/>
  <c r="AY147" i="7"/>
  <c r="AX147" i="7"/>
  <c r="AY150" i="7"/>
  <c r="AX150" i="7"/>
  <c r="BB154" i="7"/>
  <c r="BC154" i="7"/>
  <c r="AY156" i="7"/>
  <c r="AX156" i="7"/>
  <c r="BB163" i="7"/>
  <c r="BC163" i="7"/>
  <c r="AY165" i="7"/>
  <c r="AX165" i="7"/>
  <c r="BB166" i="7"/>
  <c r="BC166" i="7"/>
  <c r="BB169" i="7"/>
  <c r="BC169" i="7"/>
  <c r="AX171" i="7"/>
  <c r="AY171" i="7"/>
  <c r="AX174" i="7"/>
  <c r="AY174" i="7"/>
  <c r="BB175" i="7"/>
  <c r="BC175" i="7"/>
  <c r="BB178" i="7"/>
  <c r="BC178" i="7"/>
  <c r="AX180" i="7"/>
  <c r="AY180" i="7"/>
  <c r="AX183" i="7"/>
  <c r="AY183" i="7"/>
  <c r="BB184" i="7"/>
  <c r="BC184" i="7"/>
  <c r="BB187" i="7"/>
  <c r="BC187" i="7"/>
  <c r="AX189" i="7"/>
  <c r="AY189" i="7"/>
  <c r="AX192" i="7"/>
  <c r="AY192" i="7"/>
  <c r="BB193" i="7"/>
  <c r="BC193" i="7"/>
  <c r="BB196" i="7"/>
  <c r="BC196" i="7"/>
  <c r="AX198" i="7"/>
  <c r="AY198" i="7"/>
  <c r="AX201" i="7"/>
  <c r="AY201" i="7"/>
  <c r="BB202" i="7"/>
  <c r="BC202" i="7"/>
  <c r="G175" i="10"/>
  <c r="M175" i="10"/>
  <c r="I175" i="10"/>
  <c r="B175" i="10"/>
  <c r="P175" i="10"/>
  <c r="J175" i="10"/>
  <c r="K83" i="7"/>
  <c r="P110" i="7"/>
  <c r="G69" i="7"/>
  <c r="K137" i="7"/>
  <c r="P137" i="7"/>
  <c r="I137" i="7"/>
  <c r="B137" i="7"/>
  <c r="G137" i="7"/>
  <c r="N137" i="7"/>
  <c r="M137" i="7"/>
  <c r="F137" i="7"/>
  <c r="M131" i="7"/>
  <c r="P131" i="7"/>
  <c r="B131" i="7"/>
  <c r="G131" i="7"/>
  <c r="L131" i="7"/>
  <c r="I131" i="7"/>
  <c r="K131" i="7"/>
  <c r="I123" i="7"/>
  <c r="M123" i="7"/>
  <c r="K123" i="7"/>
  <c r="P123" i="7"/>
  <c r="J123" i="7"/>
  <c r="N123" i="7"/>
  <c r="I116" i="7"/>
  <c r="J116" i="7"/>
  <c r="P116" i="7"/>
  <c r="M116" i="7"/>
  <c r="G116" i="7"/>
  <c r="N116" i="7"/>
  <c r="B116" i="7"/>
  <c r="F116" i="7"/>
  <c r="L116" i="7"/>
  <c r="E116" i="7"/>
  <c r="K116" i="7"/>
  <c r="AX18" i="7"/>
  <c r="AU111" i="7"/>
  <c r="AK111" i="7"/>
  <c r="M75" i="7"/>
  <c r="J83" i="7"/>
  <c r="F27" i="7"/>
  <c r="F89" i="7"/>
  <c r="M96" i="7"/>
  <c r="G83" i="7"/>
  <c r="W14" i="7"/>
  <c r="W24" i="7"/>
  <c r="W21" i="7"/>
  <c r="W20" i="7"/>
  <c r="W8" i="7"/>
  <c r="B206" i="7"/>
  <c r="E206" i="7"/>
  <c r="K206" i="7"/>
  <c r="J199" i="7"/>
  <c r="B199" i="7"/>
  <c r="L199" i="7"/>
  <c r="F199" i="7"/>
  <c r="G199" i="7"/>
  <c r="G192" i="7"/>
  <c r="K192" i="7"/>
  <c r="I192" i="7"/>
  <c r="J192" i="7"/>
  <c r="L192" i="7"/>
  <c r="F192" i="7"/>
  <c r="F185" i="7"/>
  <c r="E185" i="7"/>
  <c r="L185" i="7"/>
  <c r="M185" i="7"/>
  <c r="P185" i="7"/>
  <c r="B185" i="7"/>
  <c r="I185" i="7"/>
  <c r="K185" i="7"/>
  <c r="P177" i="7"/>
  <c r="E177" i="7"/>
  <c r="I177" i="7"/>
  <c r="B177" i="7"/>
  <c r="G177" i="7"/>
  <c r="K177" i="7"/>
  <c r="F177" i="7"/>
  <c r="L177" i="7"/>
  <c r="M177" i="7"/>
  <c r="G170" i="7"/>
  <c r="K170" i="7"/>
  <c r="P170" i="7"/>
  <c r="N170" i="7"/>
  <c r="I170" i="7"/>
  <c r="P163" i="7"/>
  <c r="N163" i="7"/>
  <c r="G163" i="7"/>
  <c r="M163" i="7"/>
  <c r="B163" i="7"/>
  <c r="L163" i="7"/>
  <c r="F163" i="7"/>
  <c r="N156" i="7"/>
  <c r="G156" i="7"/>
  <c r="F156" i="7"/>
  <c r="B156" i="7"/>
  <c r="I156" i="7"/>
  <c r="P156" i="7"/>
  <c r="L156" i="7"/>
  <c r="K156" i="7"/>
  <c r="J156" i="7"/>
  <c r="E156" i="7"/>
  <c r="M156" i="7"/>
  <c r="I149" i="7"/>
  <c r="P149" i="7"/>
  <c r="K149" i="7"/>
  <c r="G149" i="7"/>
  <c r="N149" i="7"/>
  <c r="L149" i="7"/>
  <c r="M149" i="7"/>
  <c r="F149" i="7"/>
  <c r="B92" i="10"/>
  <c r="G162" i="10"/>
  <c r="I162" i="10"/>
  <c r="P63" i="7"/>
  <c r="BD30" i="7"/>
  <c r="BG30" i="7" s="1"/>
  <c r="AJ30" i="7"/>
  <c r="AX105" i="7"/>
  <c r="BC30" i="7"/>
  <c r="M74" i="10"/>
  <c r="J74" i="10"/>
  <c r="O74" i="10"/>
  <c r="B101" i="10"/>
  <c r="M122" i="10"/>
  <c r="P122" i="10"/>
  <c r="I122" i="10"/>
  <c r="M126" i="10"/>
  <c r="J126" i="10"/>
  <c r="B126" i="10"/>
  <c r="O150" i="10"/>
  <c r="P150" i="10"/>
  <c r="J150" i="10"/>
  <c r="O158" i="10"/>
  <c r="P158" i="10"/>
  <c r="J158" i="10"/>
  <c r="B169" i="10"/>
  <c r="P171" i="10"/>
  <c r="M171" i="10"/>
  <c r="I171" i="10"/>
  <c r="O185" i="10"/>
  <c r="J185" i="10"/>
  <c r="M185" i="10"/>
  <c r="M39" i="10"/>
  <c r="B39" i="10"/>
  <c r="I56" i="10"/>
  <c r="M56" i="10"/>
  <c r="I87" i="10"/>
  <c r="O87" i="10"/>
  <c r="G90" i="10"/>
  <c r="J90" i="10"/>
  <c r="O90" i="10"/>
  <c r="I95" i="10"/>
  <c r="J95" i="10"/>
  <c r="B95" i="10"/>
  <c r="O103" i="10"/>
  <c r="P103" i="10"/>
  <c r="B103" i="10"/>
  <c r="B134" i="10"/>
  <c r="J134" i="10"/>
  <c r="M134" i="10"/>
  <c r="P207" i="10"/>
  <c r="J207" i="10"/>
  <c r="F40" i="9"/>
  <c r="D40" i="9"/>
  <c r="M55" i="9"/>
  <c r="B55" i="9"/>
  <c r="M68" i="9"/>
  <c r="B68" i="9"/>
  <c r="M82" i="9"/>
  <c r="B82" i="9"/>
  <c r="M95" i="9"/>
  <c r="B95" i="9"/>
  <c r="M109" i="9"/>
  <c r="B109" i="9"/>
  <c r="M122" i="9"/>
  <c r="B122" i="9"/>
  <c r="M148" i="9"/>
  <c r="B148" i="9"/>
  <c r="I82" i="10"/>
  <c r="P82" i="10"/>
  <c r="J82" i="10"/>
  <c r="G82" i="10"/>
  <c r="J85" i="10"/>
  <c r="G85" i="10"/>
  <c r="P93" i="10"/>
  <c r="M93" i="10"/>
  <c r="J93" i="10"/>
  <c r="I93" i="10"/>
  <c r="J129" i="10"/>
  <c r="G129" i="10"/>
  <c r="I140" i="10"/>
  <c r="M140" i="10"/>
  <c r="M151" i="10"/>
  <c r="G151" i="10"/>
  <c r="BB18" i="7"/>
  <c r="O57" i="10"/>
  <c r="M57" i="10"/>
  <c r="P57" i="10"/>
  <c r="J57" i="10"/>
  <c r="B99" i="10"/>
  <c r="M99" i="10"/>
  <c r="O99" i="10"/>
  <c r="I99" i="10"/>
  <c r="P99" i="10"/>
  <c r="M110" i="10"/>
  <c r="B110" i="10"/>
  <c r="P110" i="10"/>
  <c r="J110" i="10"/>
  <c r="M118" i="10"/>
  <c r="J118" i="10"/>
  <c r="O118" i="10"/>
  <c r="G118" i="10"/>
  <c r="J154" i="10"/>
  <c r="P154" i="10"/>
  <c r="P169" i="10"/>
  <c r="M169" i="10"/>
  <c r="O169" i="10"/>
  <c r="I169" i="10"/>
  <c r="O184" i="10"/>
  <c r="J184" i="10"/>
  <c r="I184" i="10"/>
  <c r="B184" i="10"/>
  <c r="O205" i="10"/>
  <c r="J205" i="10"/>
  <c r="G205" i="10"/>
  <c r="M46" i="9"/>
  <c r="B46" i="9"/>
  <c r="M59" i="9"/>
  <c r="B59" i="9"/>
  <c r="M73" i="9"/>
  <c r="B73" i="9"/>
  <c r="M86" i="9"/>
  <c r="B86" i="9"/>
  <c r="M100" i="9"/>
  <c r="B100" i="9"/>
  <c r="M113" i="9"/>
  <c r="B113" i="9"/>
  <c r="M127" i="9"/>
  <c r="B127" i="9"/>
  <c r="M139" i="9"/>
  <c r="B139" i="9"/>
  <c r="M153" i="9"/>
  <c r="B153" i="9"/>
  <c r="BC39" i="7"/>
  <c r="BC12" i="7"/>
  <c r="I118" i="10"/>
  <c r="G49" i="10"/>
  <c r="B49" i="10"/>
  <c r="O49" i="10"/>
  <c r="J49" i="10"/>
  <c r="O141" i="10"/>
  <c r="B141" i="10"/>
  <c r="M141" i="10"/>
  <c r="P141" i="10"/>
  <c r="I141" i="10"/>
  <c r="G168" i="10"/>
  <c r="J168" i="10"/>
  <c r="B168" i="10"/>
  <c r="G200" i="10"/>
  <c r="M200" i="10"/>
  <c r="O221" i="10"/>
  <c r="G221" i="10"/>
  <c r="J60" i="10"/>
  <c r="P63" i="10"/>
  <c r="O60" i="10"/>
  <c r="G132" i="10"/>
  <c r="O186" i="10"/>
  <c r="O211" i="10"/>
  <c r="J3" i="3"/>
  <c r="I28" i="9" s="1"/>
  <c r="F37" i="9"/>
  <c r="B47" i="9"/>
  <c r="B52" i="9"/>
  <c r="B56" i="9"/>
  <c r="B61" i="9"/>
  <c r="B65" i="9"/>
  <c r="B70" i="9"/>
  <c r="B74" i="9"/>
  <c r="B79" i="9"/>
  <c r="B83" i="9"/>
  <c r="B88" i="9"/>
  <c r="B92" i="9"/>
  <c r="B97" i="9"/>
  <c r="B101" i="9"/>
  <c r="B106" i="9"/>
  <c r="B110" i="9"/>
  <c r="B115" i="9"/>
  <c r="B119" i="9"/>
  <c r="B124" i="9"/>
  <c r="B141" i="9"/>
  <c r="B145" i="9"/>
  <c r="B150" i="9"/>
  <c r="B154" i="9"/>
  <c r="M60" i="10"/>
  <c r="I60" i="10"/>
  <c r="M69" i="10"/>
  <c r="M81" i="10"/>
  <c r="O194" i="10"/>
  <c r="B130" i="9"/>
  <c r="O68" i="10"/>
  <c r="J81" i="10"/>
  <c r="M91" i="10"/>
  <c r="M107" i="10"/>
  <c r="G144" i="10"/>
  <c r="J194" i="10"/>
  <c r="M212" i="10"/>
  <c r="G216" i="10"/>
  <c r="E128" i="10"/>
  <c r="M51" i="9"/>
  <c r="B51" i="9"/>
  <c r="M60" i="9"/>
  <c r="B60" i="9"/>
  <c r="M69" i="9"/>
  <c r="B69" i="9"/>
  <c r="M96" i="9"/>
  <c r="B96" i="9"/>
  <c r="M105" i="9"/>
  <c r="B105" i="9"/>
  <c r="L36" i="7"/>
  <c r="L66" i="7"/>
  <c r="BD147" i="7"/>
  <c r="BG147" i="7" s="1"/>
  <c r="AJ147" i="7"/>
  <c r="AU147" i="7"/>
  <c r="AG147" i="7"/>
  <c r="AO147" i="7"/>
  <c r="AN147" i="7"/>
  <c r="AS147" i="7"/>
  <c r="AK147" i="7"/>
  <c r="AP147" i="7"/>
  <c r="BD171" i="7"/>
  <c r="BG171" i="7" s="1"/>
  <c r="AQ171" i="7"/>
  <c r="AP171" i="7"/>
  <c r="AS171" i="7"/>
  <c r="AL171" i="7"/>
  <c r="AU171" i="7"/>
  <c r="BD92" i="7"/>
  <c r="BE92" i="7" s="1"/>
  <c r="AK92" i="7"/>
  <c r="AN92" i="7"/>
  <c r="AL92" i="7"/>
  <c r="AO92" i="7"/>
  <c r="AP92" i="7"/>
  <c r="AS92" i="7"/>
  <c r="F42" i="9"/>
  <c r="D42" i="9"/>
  <c r="M78" i="9"/>
  <c r="B78" i="9"/>
  <c r="M87" i="9"/>
  <c r="B87" i="9"/>
  <c r="M114" i="9"/>
  <c r="B114" i="9"/>
  <c r="M123" i="9"/>
  <c r="B123" i="9"/>
  <c r="M133" i="9"/>
  <c r="B133" i="9"/>
  <c r="M149" i="9"/>
  <c r="B149" i="9"/>
  <c r="AG171" i="7"/>
  <c r="AU92" i="7"/>
  <c r="AO171" i="7"/>
  <c r="N66" i="7"/>
  <c r="BD133" i="7"/>
  <c r="BE133" i="7" s="1"/>
  <c r="AQ133" i="7"/>
  <c r="AK133" i="7"/>
  <c r="AP133" i="7"/>
  <c r="AL133" i="7"/>
  <c r="AU133" i="7"/>
  <c r="AN133" i="7"/>
  <c r="AS133" i="7"/>
  <c r="AG133" i="7"/>
  <c r="AJ133" i="7"/>
  <c r="BD115" i="7"/>
  <c r="BG115" i="7" s="1"/>
  <c r="AK115" i="7"/>
  <c r="AJ115" i="7"/>
  <c r="AO115" i="7"/>
  <c r="AG115" i="7"/>
  <c r="AN115" i="7"/>
  <c r="AQ115" i="7"/>
  <c r="G43" i="10"/>
  <c r="I43" i="10"/>
  <c r="M59" i="10"/>
  <c r="I59" i="10"/>
  <c r="O59" i="10"/>
  <c r="B59" i="10"/>
  <c r="P59" i="10"/>
  <c r="J59" i="10"/>
  <c r="G59" i="10"/>
  <c r="G62" i="10"/>
  <c r="I62" i="10"/>
  <c r="P62" i="10"/>
  <c r="B62" i="10"/>
  <c r="J62" i="10"/>
  <c r="P67" i="10"/>
  <c r="G67" i="10"/>
  <c r="O67" i="10"/>
  <c r="I67" i="10"/>
  <c r="J67" i="10"/>
  <c r="BD61" i="7"/>
  <c r="BG61" i="7" s="1"/>
  <c r="AO61" i="7"/>
  <c r="AU61" i="7"/>
  <c r="AG61" i="7"/>
  <c r="AL61" i="7"/>
  <c r="AP61" i="7"/>
  <c r="AS61" i="7"/>
  <c r="AK61" i="7"/>
  <c r="AJ61" i="7"/>
  <c r="AR61" i="7"/>
  <c r="AQ61" i="7"/>
  <c r="M73" i="10"/>
  <c r="J73" i="10"/>
  <c r="I73" i="10"/>
  <c r="P73" i="10"/>
  <c r="G73" i="10"/>
  <c r="P89" i="10"/>
  <c r="G89" i="10"/>
  <c r="I89" i="10"/>
  <c r="M89" i="10"/>
  <c r="M140" i="9"/>
  <c r="B140" i="9"/>
  <c r="M158" i="9"/>
  <c r="B158" i="9"/>
  <c r="AK171" i="7"/>
  <c r="AQ92" i="7"/>
  <c r="AJ92" i="7"/>
  <c r="AN61" i="7"/>
  <c r="BD121" i="7"/>
  <c r="BF121" i="7" s="1"/>
  <c r="AL121" i="7"/>
  <c r="AG121" i="7"/>
  <c r="AP121" i="7"/>
  <c r="AO121" i="7"/>
  <c r="AS121" i="7"/>
  <c r="AJ121" i="7"/>
  <c r="AN121" i="7"/>
  <c r="AR121" i="7"/>
  <c r="AQ121" i="7"/>
  <c r="G99" i="7"/>
  <c r="I99" i="7"/>
  <c r="F99" i="7"/>
  <c r="P92" i="7"/>
  <c r="F92" i="7"/>
  <c r="B85" i="7"/>
  <c r="F85" i="7"/>
  <c r="M85" i="7"/>
  <c r="G85" i="7"/>
  <c r="K85" i="7"/>
  <c r="L85" i="7"/>
  <c r="E85" i="7"/>
  <c r="I85" i="7"/>
  <c r="P85" i="7"/>
  <c r="J85" i="7"/>
  <c r="N85" i="7"/>
  <c r="B79" i="7"/>
  <c r="J79" i="7"/>
  <c r="E79" i="7"/>
  <c r="G79" i="7"/>
  <c r="L79" i="7"/>
  <c r="I79" i="7"/>
  <c r="K79" i="7"/>
  <c r="M79" i="7"/>
  <c r="J72" i="7"/>
  <c r="M72" i="7"/>
  <c r="F60" i="7"/>
  <c r="M60" i="7"/>
  <c r="J54" i="7"/>
  <c r="N54" i="7"/>
  <c r="L54" i="7"/>
  <c r="G54" i="7"/>
  <c r="I48" i="7"/>
  <c r="E48" i="7"/>
  <c r="P48" i="7"/>
  <c r="J48" i="7"/>
  <c r="N42" i="7"/>
  <c r="E42" i="7"/>
  <c r="B42" i="7"/>
  <c r="J36" i="7"/>
  <c r="K36" i="7"/>
  <c r="B36" i="7"/>
  <c r="M36" i="7"/>
  <c r="P36" i="7"/>
  <c r="F36" i="7"/>
  <c r="M30" i="7"/>
  <c r="E30" i="7"/>
  <c r="J30" i="7"/>
  <c r="I24" i="7"/>
  <c r="J24" i="7"/>
  <c r="K24" i="7"/>
  <c r="N24" i="7"/>
  <c r="M24" i="7"/>
  <c r="B17" i="7"/>
  <c r="F17" i="7"/>
  <c r="M17" i="7"/>
  <c r="E17" i="7"/>
  <c r="P9" i="7"/>
  <c r="E9" i="7"/>
  <c r="J9" i="7"/>
  <c r="N9" i="7"/>
  <c r="I9" i="7"/>
  <c r="G9" i="7"/>
  <c r="L9" i="7"/>
  <c r="B9" i="7"/>
  <c r="AJ171" i="7"/>
  <c r="AG92" i="7"/>
  <c r="AK121" i="7"/>
  <c r="N30" i="7"/>
  <c r="F79" i="7"/>
  <c r="N92" i="7"/>
  <c r="K9" i="7"/>
  <c r="AJ25" i="7"/>
  <c r="BD25" i="7"/>
  <c r="BG25" i="7" s="1"/>
  <c r="AR25" i="7"/>
  <c r="AU25" i="7"/>
  <c r="AL25" i="7"/>
  <c r="AQ25" i="7"/>
  <c r="BD74" i="7"/>
  <c r="BG74" i="7" s="1"/>
  <c r="AR74" i="7"/>
  <c r="AN74" i="7"/>
  <c r="AU74" i="7"/>
  <c r="AG74" i="7"/>
  <c r="AQ74" i="7"/>
  <c r="AS74" i="7"/>
  <c r="AL74" i="7"/>
  <c r="AO74" i="7"/>
  <c r="AP74" i="7"/>
  <c r="C24" i="10"/>
  <c r="C40" i="9"/>
  <c r="U15" i="7"/>
  <c r="U16" i="7"/>
  <c r="U9" i="7"/>
  <c r="U7" i="7"/>
  <c r="U26" i="7"/>
  <c r="U25" i="7"/>
  <c r="U12" i="7"/>
  <c r="U5" i="7"/>
  <c r="U24" i="7"/>
  <c r="U23" i="7"/>
  <c r="U6" i="7"/>
  <c r="U3" i="7"/>
  <c r="U22" i="7"/>
  <c r="U19" i="7"/>
  <c r="U13" i="7"/>
  <c r="U11" i="7"/>
  <c r="U21" i="7"/>
  <c r="U20" i="7"/>
  <c r="U14" i="7"/>
  <c r="U4" i="7"/>
  <c r="I209" i="7"/>
  <c r="N209" i="7"/>
  <c r="J209" i="7"/>
  <c r="M209" i="7"/>
  <c r="E209" i="7"/>
  <c r="B209" i="7"/>
  <c r="F209" i="7"/>
  <c r="K201" i="7"/>
  <c r="N201" i="7"/>
  <c r="J201" i="7"/>
  <c r="F201" i="7"/>
  <c r="P201" i="7"/>
  <c r="L201" i="7"/>
  <c r="I194" i="7"/>
  <c r="P194" i="7"/>
  <c r="F194" i="7"/>
  <c r="G194" i="7"/>
  <c r="B194" i="7"/>
  <c r="N194" i="7"/>
  <c r="M194" i="7"/>
  <c r="K194" i="7"/>
  <c r="L194" i="7"/>
  <c r="J194" i="7"/>
  <c r="I187" i="7"/>
  <c r="K187" i="7"/>
  <c r="E187" i="7"/>
  <c r="N187" i="7"/>
  <c r="L187" i="7"/>
  <c r="M187" i="7"/>
  <c r="P187" i="7"/>
  <c r="J187" i="7"/>
  <c r="F187" i="7"/>
  <c r="K180" i="7"/>
  <c r="L180" i="7"/>
  <c r="G180" i="7"/>
  <c r="I180" i="7"/>
  <c r="G165" i="7"/>
  <c r="B165" i="7"/>
  <c r="F165" i="7"/>
  <c r="J165" i="7"/>
  <c r="I165" i="7"/>
  <c r="K165" i="7"/>
  <c r="E165" i="7"/>
  <c r="M165" i="7"/>
  <c r="G158" i="7"/>
  <c r="P158" i="7"/>
  <c r="K158" i="7"/>
  <c r="E158" i="7"/>
  <c r="I158" i="7"/>
  <c r="J158" i="7"/>
  <c r="L158" i="7"/>
  <c r="N158" i="7"/>
  <c r="B158" i="7"/>
  <c r="M158" i="7"/>
  <c r="M151" i="7"/>
  <c r="I151" i="7"/>
  <c r="K151" i="7"/>
  <c r="P151" i="7"/>
  <c r="L151" i="7"/>
  <c r="E151" i="7"/>
  <c r="F151" i="7"/>
  <c r="J151" i="7"/>
  <c r="B151" i="7"/>
  <c r="N151" i="7"/>
  <c r="P145" i="7"/>
  <c r="M145" i="7"/>
  <c r="L139" i="7"/>
  <c r="K139" i="7"/>
  <c r="P139" i="7"/>
  <c r="J139" i="7"/>
  <c r="N139" i="7"/>
  <c r="N126" i="7"/>
  <c r="F126" i="7"/>
  <c r="K126" i="7"/>
  <c r="N119" i="7"/>
  <c r="F119" i="7"/>
  <c r="I113" i="7"/>
  <c r="J113" i="7"/>
  <c r="B113" i="7"/>
  <c r="F105" i="7"/>
  <c r="L105" i="7"/>
  <c r="B105" i="7"/>
  <c r="B41" i="10"/>
  <c r="I41" i="10"/>
  <c r="O41" i="10"/>
  <c r="G41" i="10"/>
  <c r="J41" i="10"/>
  <c r="M71" i="10"/>
  <c r="B71" i="10"/>
  <c r="P71" i="10"/>
  <c r="I71" i="10"/>
  <c r="J71" i="10"/>
  <c r="I156" i="10"/>
  <c r="B156" i="10"/>
  <c r="J156" i="10"/>
  <c r="M156" i="10"/>
  <c r="G156" i="10"/>
  <c r="O156" i="10"/>
  <c r="B164" i="10"/>
  <c r="P164" i="10"/>
  <c r="J164" i="10"/>
  <c r="G232" i="10"/>
  <c r="P232" i="10"/>
  <c r="M232" i="10"/>
  <c r="B232" i="10"/>
  <c r="J232" i="10"/>
  <c r="J4" i="3"/>
  <c r="I29" i="9" s="1"/>
  <c r="Z22" i="7"/>
  <c r="AC22" i="7" s="1"/>
  <c r="M31" i="9"/>
  <c r="K31" i="9"/>
  <c r="M161" i="9"/>
  <c r="B161" i="9"/>
  <c r="M165" i="9"/>
  <c r="B165" i="9"/>
  <c r="M166" i="9"/>
  <c r="B166" i="9"/>
  <c r="M168" i="9"/>
  <c r="B168" i="9"/>
  <c r="M171" i="9"/>
  <c r="B171" i="9"/>
  <c r="M172" i="9"/>
  <c r="B172" i="9"/>
  <c r="M173" i="9"/>
  <c r="B173" i="9"/>
  <c r="M178" i="9"/>
  <c r="B178" i="9"/>
  <c r="M179" i="9"/>
  <c r="B179" i="9"/>
  <c r="M180" i="9"/>
  <c r="B180" i="9"/>
  <c r="M183" i="9"/>
  <c r="B183" i="9"/>
  <c r="M184" i="9"/>
  <c r="B184" i="9"/>
  <c r="M189" i="9"/>
  <c r="B189" i="9"/>
  <c r="M190" i="9"/>
  <c r="B190" i="9"/>
  <c r="M191" i="9"/>
  <c r="B191" i="9"/>
  <c r="M192" i="9"/>
  <c r="B192" i="9"/>
  <c r="M197" i="9"/>
  <c r="B197" i="9"/>
  <c r="M198" i="9"/>
  <c r="B198" i="9"/>
  <c r="M200" i="9"/>
  <c r="B200" i="9"/>
  <c r="M201" i="9"/>
  <c r="B201" i="9"/>
  <c r="M207" i="9"/>
  <c r="B207" i="9"/>
  <c r="M208" i="9"/>
  <c r="B208" i="9"/>
  <c r="M209" i="9"/>
  <c r="B209" i="9"/>
  <c r="M210" i="9"/>
  <c r="B210" i="9"/>
  <c r="M212" i="9"/>
  <c r="B212" i="9"/>
  <c r="M215" i="9"/>
  <c r="B215" i="9"/>
  <c r="M219" i="9"/>
  <c r="B219" i="9"/>
  <c r="M220" i="9"/>
  <c r="B220" i="9"/>
  <c r="M222" i="9"/>
  <c r="B222" i="9"/>
  <c r="M225" i="9"/>
  <c r="B225" i="9"/>
  <c r="M226" i="9"/>
  <c r="B226" i="9"/>
  <c r="M227" i="9"/>
  <c r="B227" i="9"/>
  <c r="M232" i="9"/>
  <c r="B232" i="9"/>
  <c r="M233" i="9"/>
  <c r="B233" i="9"/>
  <c r="M236" i="9"/>
  <c r="B236" i="9"/>
  <c r="M237" i="9"/>
  <c r="B237" i="9"/>
  <c r="M238" i="9"/>
  <c r="B238" i="9"/>
  <c r="M243" i="9"/>
  <c r="B243" i="9"/>
  <c r="K33" i="10"/>
  <c r="J31" i="9"/>
  <c r="O164" i="10"/>
  <c r="M162" i="9"/>
  <c r="B94" i="10"/>
  <c r="O111" i="10"/>
  <c r="B111" i="10"/>
  <c r="M111" i="10"/>
  <c r="J111" i="10"/>
  <c r="P111" i="10"/>
  <c r="B116" i="10"/>
  <c r="I116" i="10"/>
  <c r="G116" i="10"/>
  <c r="M116" i="10"/>
  <c r="P137" i="10"/>
  <c r="I137" i="10"/>
  <c r="G137" i="10"/>
  <c r="M137" i="10"/>
  <c r="O160" i="10"/>
  <c r="J160" i="10"/>
  <c r="M160" i="10"/>
  <c r="I160" i="10"/>
  <c r="B160" i="10"/>
  <c r="M192" i="10"/>
  <c r="G192" i="10"/>
  <c r="O192" i="10"/>
  <c r="I192" i="10"/>
  <c r="B192" i="10"/>
  <c r="C33" i="10"/>
  <c r="C31" i="9"/>
  <c r="I232" i="10"/>
  <c r="G164" i="10"/>
  <c r="P156" i="10"/>
  <c r="G47" i="10"/>
  <c r="O47" i="10"/>
  <c r="B47" i="10"/>
  <c r="I47" i="10"/>
  <c r="P56" i="10"/>
  <c r="G56" i="10"/>
  <c r="B56" i="10"/>
  <c r="O69" i="10"/>
  <c r="J69" i="10"/>
  <c r="I69" i="10"/>
  <c r="G69" i="10"/>
  <c r="I79" i="10"/>
  <c r="P79" i="10"/>
  <c r="O88" i="10"/>
  <c r="I88" i="10"/>
  <c r="O96" i="10"/>
  <c r="B96" i="10"/>
  <c r="M96" i="10"/>
  <c r="J96" i="10"/>
  <c r="P96" i="10"/>
  <c r="M102" i="10"/>
  <c r="B102" i="10"/>
  <c r="G102" i="10"/>
  <c r="P102" i="10"/>
  <c r="J102" i="10"/>
  <c r="P135" i="10"/>
  <c r="J135" i="10"/>
  <c r="M135" i="10"/>
  <c r="G188" i="10"/>
  <c r="P188" i="10"/>
  <c r="M188" i="10"/>
  <c r="J188" i="10"/>
  <c r="O188" i="10"/>
  <c r="J220" i="10"/>
  <c r="G220" i="10"/>
  <c r="M220" i="10"/>
  <c r="O220" i="10"/>
  <c r="I220" i="10"/>
  <c r="M41" i="10"/>
  <c r="M75" i="10"/>
  <c r="B75" i="10"/>
  <c r="P75" i="10"/>
  <c r="J75" i="10"/>
  <c r="I83" i="10"/>
  <c r="J83" i="10"/>
  <c r="G83" i="10"/>
  <c r="B83" i="10"/>
  <c r="P83" i="10"/>
  <c r="G86" i="10"/>
  <c r="O86" i="10"/>
  <c r="I86" i="10"/>
  <c r="B86" i="10"/>
  <c r="M86" i="10"/>
  <c r="P94" i="10"/>
  <c r="J94" i="10"/>
  <c r="O94" i="10"/>
  <c r="M94" i="10"/>
  <c r="B100" i="10"/>
  <c r="I100" i="10"/>
  <c r="P109" i="10"/>
  <c r="G109" i="10"/>
  <c r="J146" i="10"/>
  <c r="O146" i="10"/>
  <c r="P146" i="10"/>
  <c r="G146" i="10"/>
  <c r="I146" i="10"/>
  <c r="M146" i="10"/>
  <c r="P149" i="10"/>
  <c r="G149" i="10"/>
  <c r="M183" i="10"/>
  <c r="G183" i="10"/>
  <c r="J183" i="10"/>
  <c r="O183" i="10"/>
  <c r="I183" i="10"/>
  <c r="B183" i="10"/>
  <c r="G218" i="10"/>
  <c r="M218" i="10"/>
  <c r="I218" i="10"/>
  <c r="B218" i="10"/>
  <c r="P218" i="10"/>
  <c r="P226" i="10"/>
  <c r="I226" i="10"/>
  <c r="G226" i="10"/>
  <c r="M226" i="10"/>
  <c r="AY8" i="7"/>
  <c r="AX8" i="7"/>
  <c r="BC9" i="7"/>
  <c r="BB9" i="7"/>
  <c r="AY17" i="7"/>
  <c r="AX17" i="7"/>
  <c r="AX20" i="7"/>
  <c r="AY20" i="7"/>
  <c r="BB21" i="7"/>
  <c r="BC21" i="7"/>
  <c r="AX29" i="7"/>
  <c r="AY29" i="7"/>
  <c r="AY35" i="7"/>
  <c r="AX35" i="7"/>
  <c r="BC36" i="7"/>
  <c r="BB36" i="7"/>
  <c r="AY44" i="7"/>
  <c r="AX44" i="7"/>
  <c r="AX47" i="7"/>
  <c r="AY47" i="7"/>
  <c r="BB48" i="7"/>
  <c r="BC48" i="7"/>
  <c r="AX56" i="7"/>
  <c r="AY56" i="7"/>
  <c r="AY62" i="7"/>
  <c r="AX62" i="7"/>
  <c r="BC63" i="7"/>
  <c r="BB63" i="7"/>
  <c r="AX71" i="7"/>
  <c r="AY71" i="7"/>
  <c r="AY74" i="7"/>
  <c r="AX74" i="7"/>
  <c r="BB75" i="7"/>
  <c r="BC75" i="7"/>
  <c r="AY83" i="7"/>
  <c r="AX83" i="7"/>
  <c r="AX89" i="7"/>
  <c r="AY89" i="7"/>
  <c r="BC90" i="7"/>
  <c r="BB90" i="7"/>
  <c r="AX98" i="7"/>
  <c r="AY98" i="7"/>
  <c r="AY101" i="7"/>
  <c r="AX101" i="7"/>
  <c r="AY110" i="7"/>
  <c r="AX110" i="7"/>
  <c r="AX116" i="7"/>
  <c r="AY116" i="7"/>
  <c r="AX125" i="7"/>
  <c r="AY125" i="7"/>
  <c r="AY128" i="7"/>
  <c r="AX128" i="7"/>
  <c r="AX134" i="7"/>
  <c r="AY134" i="7"/>
  <c r="AY137" i="7"/>
  <c r="AX137" i="7"/>
  <c r="AX143" i="7"/>
  <c r="AY143" i="7"/>
  <c r="K34" i="10"/>
  <c r="J38" i="9"/>
  <c r="K22" i="10"/>
  <c r="M100" i="10"/>
  <c r="B182" i="9"/>
  <c r="B84" i="10"/>
  <c r="M84" i="10"/>
  <c r="O84" i="10"/>
  <c r="I84" i="10"/>
  <c r="G124" i="10"/>
  <c r="B124" i="10"/>
  <c r="M124" i="10"/>
  <c r="I124" i="10"/>
  <c r="G176" i="10"/>
  <c r="O176" i="10"/>
  <c r="B176" i="10"/>
  <c r="P176" i="10"/>
  <c r="J176" i="10"/>
  <c r="O179" i="10"/>
  <c r="M179" i="10"/>
  <c r="P179" i="10"/>
  <c r="J179" i="10"/>
  <c r="I179" i="10"/>
  <c r="P181" i="10"/>
  <c r="O181" i="10"/>
  <c r="B181" i="10"/>
  <c r="P208" i="10"/>
  <c r="G208" i="10"/>
  <c r="J208" i="10"/>
  <c r="O208" i="10"/>
  <c r="P30" i="10"/>
  <c r="I46" i="10"/>
  <c r="P77" i="10"/>
  <c r="O81" i="10"/>
  <c r="B87" i="10"/>
  <c r="P90" i="10"/>
  <c r="O91" i="10"/>
  <c r="I119" i="10"/>
  <c r="J121" i="10"/>
  <c r="O127" i="10"/>
  <c r="B127" i="10"/>
  <c r="I129" i="10"/>
  <c r="B129" i="10"/>
  <c r="I133" i="10"/>
  <c r="J153" i="10"/>
  <c r="J202" i="10"/>
  <c r="P202" i="10"/>
  <c r="P231" i="10"/>
  <c r="M28" i="9"/>
  <c r="K28" i="9"/>
  <c r="M40" i="9"/>
  <c r="K40" i="9"/>
  <c r="M48" i="9"/>
  <c r="B48" i="9"/>
  <c r="M57" i="9"/>
  <c r="B57" i="9"/>
  <c r="M66" i="9"/>
  <c r="B66" i="9"/>
  <c r="M75" i="9"/>
  <c r="B75" i="9"/>
  <c r="M84" i="9"/>
  <c r="B84" i="9"/>
  <c r="M93" i="9"/>
  <c r="B93" i="9"/>
  <c r="M102" i="9"/>
  <c r="B102" i="9"/>
  <c r="M111" i="9"/>
  <c r="B111" i="9"/>
  <c r="M120" i="9"/>
  <c r="B120" i="9"/>
  <c r="M146" i="9"/>
  <c r="B146" i="9"/>
  <c r="M155" i="9"/>
  <c r="B155" i="9"/>
  <c r="K23" i="10"/>
  <c r="P81" i="10"/>
  <c r="O119" i="10"/>
  <c r="I145" i="10"/>
  <c r="P145" i="10"/>
  <c r="I185" i="10"/>
  <c r="B185" i="10"/>
  <c r="P185" i="10"/>
  <c r="I207" i="10"/>
  <c r="M207" i="10"/>
  <c r="P211" i="10"/>
  <c r="M211" i="10"/>
  <c r="J211" i="10"/>
  <c r="I217" i="10"/>
  <c r="B217" i="10"/>
  <c r="M217" i="10"/>
  <c r="G21" i="10"/>
  <c r="J138" i="10"/>
  <c r="P138" i="10"/>
  <c r="B148" i="10"/>
  <c r="M148" i="10"/>
  <c r="M159" i="10"/>
  <c r="G159" i="10"/>
  <c r="P173" i="10"/>
  <c r="P189" i="10"/>
  <c r="I189" i="10"/>
  <c r="M189" i="10"/>
  <c r="B222" i="10"/>
  <c r="P222" i="10"/>
  <c r="M233" i="10"/>
  <c r="I233" i="10"/>
  <c r="F39" i="9"/>
  <c r="D39" i="9"/>
  <c r="M45" i="9"/>
  <c r="B45" i="9"/>
  <c r="M54" i="9"/>
  <c r="B54" i="9"/>
  <c r="M63" i="9"/>
  <c r="B63" i="9"/>
  <c r="M72" i="9"/>
  <c r="B72" i="9"/>
  <c r="M81" i="9"/>
  <c r="B81" i="9"/>
  <c r="M90" i="9"/>
  <c r="B90" i="9"/>
  <c r="M99" i="9"/>
  <c r="B99" i="9"/>
  <c r="M108" i="9"/>
  <c r="B108" i="9"/>
  <c r="M117" i="9"/>
  <c r="B117" i="9"/>
  <c r="M126" i="9"/>
  <c r="B126" i="9"/>
  <c r="M143" i="9"/>
  <c r="B143" i="9"/>
  <c r="M152" i="9"/>
  <c r="B152" i="9"/>
  <c r="BB7" i="7"/>
  <c r="B81" i="10"/>
  <c r="M131" i="10"/>
  <c r="P201" i="10"/>
  <c r="J201" i="10"/>
  <c r="B214" i="10"/>
  <c r="P214" i="10"/>
  <c r="P227" i="10"/>
  <c r="B227" i="10"/>
  <c r="O227" i="10"/>
  <c r="M227" i="10"/>
  <c r="I227" i="10"/>
  <c r="B135" i="9"/>
  <c r="I230" i="10"/>
  <c r="B129" i="9"/>
  <c r="B136" i="9"/>
  <c r="E129" i="10"/>
  <c r="E219" i="10"/>
  <c r="K220" i="10"/>
  <c r="E225" i="10"/>
  <c r="K226" i="10"/>
  <c r="K123" i="10"/>
  <c r="E130" i="10"/>
  <c r="K212" i="10"/>
  <c r="K122" i="10"/>
  <c r="K204" i="10"/>
  <c r="E211" i="10"/>
  <c r="E215" i="10"/>
  <c r="E196" i="10"/>
  <c r="K124" i="10"/>
  <c r="E216" i="10"/>
  <c r="AO193" i="7"/>
  <c r="AK193" i="7"/>
  <c r="AQ193" i="7"/>
  <c r="AK139" i="7"/>
  <c r="AN31" i="7"/>
  <c r="AK31" i="7"/>
  <c r="B167" i="7"/>
  <c r="K167" i="7"/>
  <c r="F167" i="7"/>
  <c r="M167" i="7"/>
  <c r="E167" i="7"/>
  <c r="P167" i="7"/>
  <c r="L167" i="7"/>
  <c r="J167" i="7"/>
  <c r="I159" i="7"/>
  <c r="P159" i="7"/>
  <c r="E159" i="7"/>
  <c r="L159" i="7"/>
  <c r="G159" i="7"/>
  <c r="J159" i="7"/>
  <c r="N159" i="7"/>
  <c r="M159" i="7"/>
  <c r="F152" i="7"/>
  <c r="B152" i="7"/>
  <c r="E152" i="7"/>
  <c r="M152" i="7"/>
  <c r="N152" i="7"/>
  <c r="L152" i="7"/>
  <c r="K152" i="7"/>
  <c r="P152" i="7"/>
  <c r="B107" i="7"/>
  <c r="N107" i="7"/>
  <c r="P107" i="7"/>
  <c r="K107" i="7"/>
  <c r="J107" i="7"/>
  <c r="F107" i="7"/>
  <c r="G107" i="7"/>
  <c r="I107" i="7"/>
  <c r="L107" i="7"/>
  <c r="I101" i="7"/>
  <c r="B101" i="7"/>
  <c r="F101" i="7"/>
  <c r="M101" i="7"/>
  <c r="E101" i="7"/>
  <c r="L101" i="7"/>
  <c r="J101" i="7"/>
  <c r="I93" i="7"/>
  <c r="B93" i="7"/>
  <c r="M93" i="7"/>
  <c r="E93" i="7"/>
  <c r="L93" i="7"/>
  <c r="J93" i="7"/>
  <c r="F86" i="7"/>
  <c r="G86" i="7"/>
  <c r="L86" i="7"/>
  <c r="I86" i="7"/>
  <c r="M86" i="7"/>
  <c r="K86" i="7"/>
  <c r="E86" i="7"/>
  <c r="B86" i="7"/>
  <c r="G80" i="7"/>
  <c r="P80" i="7"/>
  <c r="I80" i="7"/>
  <c r="E80" i="7"/>
  <c r="J80" i="7"/>
  <c r="B80" i="7"/>
  <c r="L80" i="7"/>
  <c r="I11" i="7"/>
  <c r="P11" i="7"/>
  <c r="L11" i="7"/>
  <c r="J11" i="7"/>
  <c r="G11" i="7"/>
  <c r="F11" i="7"/>
  <c r="E11" i="7"/>
  <c r="M11" i="7"/>
  <c r="B159" i="7"/>
  <c r="N167" i="7"/>
  <c r="N80" i="7"/>
  <c r="P86" i="7"/>
  <c r="F180" i="7"/>
  <c r="M180" i="7"/>
  <c r="E180" i="7"/>
  <c r="N180" i="7"/>
  <c r="J180" i="7"/>
  <c r="I173" i="7"/>
  <c r="F173" i="7"/>
  <c r="N173" i="7"/>
  <c r="P173" i="7"/>
  <c r="J173" i="7"/>
  <c r="M173" i="7"/>
  <c r="G173" i="7"/>
  <c r="B173" i="7"/>
  <c r="E173" i="7"/>
  <c r="L173" i="7"/>
  <c r="K173" i="7"/>
  <c r="I145" i="7"/>
  <c r="F145" i="7"/>
  <c r="G145" i="7"/>
  <c r="E145" i="7"/>
  <c r="J145" i="7"/>
  <c r="K145" i="7"/>
  <c r="B145" i="7"/>
  <c r="N145" i="7"/>
  <c r="F139" i="7"/>
  <c r="B139" i="7"/>
  <c r="G139" i="7"/>
  <c r="M139" i="7"/>
  <c r="I139" i="7"/>
  <c r="E139" i="7"/>
  <c r="G126" i="7"/>
  <c r="P126" i="7"/>
  <c r="L126" i="7"/>
  <c r="B126" i="7"/>
  <c r="I126" i="7"/>
  <c r="M126" i="7"/>
  <c r="E126" i="7"/>
  <c r="K119" i="7"/>
  <c r="M119" i="7"/>
  <c r="P119" i="7"/>
  <c r="L119" i="7"/>
  <c r="B119" i="7"/>
  <c r="G119" i="7"/>
  <c r="E119" i="7"/>
  <c r="I119" i="7"/>
  <c r="J119" i="7"/>
  <c r="G113" i="7"/>
  <c r="F113" i="7"/>
  <c r="M113" i="7"/>
  <c r="N113" i="7"/>
  <c r="K113" i="7"/>
  <c r="E113" i="7"/>
  <c r="L113" i="7"/>
  <c r="P105" i="7"/>
  <c r="N105" i="7"/>
  <c r="M105" i="7"/>
  <c r="I105" i="7"/>
  <c r="J105" i="7"/>
  <c r="G105" i="7"/>
  <c r="K105" i="7"/>
  <c r="N99" i="7"/>
  <c r="L99" i="7"/>
  <c r="K99" i="7"/>
  <c r="J99" i="7"/>
  <c r="M99" i="7"/>
  <c r="B99" i="7"/>
  <c r="P99" i="7"/>
  <c r="L92" i="7"/>
  <c r="B92" i="7"/>
  <c r="K92" i="7"/>
  <c r="M92" i="7"/>
  <c r="G92" i="7"/>
  <c r="E92" i="7"/>
  <c r="I92" i="7"/>
  <c r="J92" i="7"/>
  <c r="P72" i="7"/>
  <c r="N72" i="7"/>
  <c r="G72" i="7"/>
  <c r="K72" i="7"/>
  <c r="B72" i="7"/>
  <c r="I72" i="7"/>
  <c r="F72" i="7"/>
  <c r="L72" i="7"/>
  <c r="P66" i="7"/>
  <c r="K66" i="7"/>
  <c r="F66" i="7"/>
  <c r="I66" i="7"/>
  <c r="B66" i="7"/>
  <c r="G66" i="7"/>
  <c r="M66" i="7"/>
  <c r="E66" i="7"/>
  <c r="P60" i="7"/>
  <c r="G60" i="7"/>
  <c r="B60" i="7"/>
  <c r="E60" i="7"/>
  <c r="I60" i="7"/>
  <c r="K60" i="7"/>
  <c r="L60" i="7"/>
  <c r="J60" i="7"/>
  <c r="N60" i="7"/>
  <c r="F54" i="7"/>
  <c r="B54" i="7"/>
  <c r="K54" i="7"/>
  <c r="M54" i="7"/>
  <c r="P54" i="7"/>
  <c r="E54" i="7"/>
  <c r="G48" i="7"/>
  <c r="N48" i="7"/>
  <c r="F48" i="7"/>
  <c r="B48" i="7"/>
  <c r="K48" i="7"/>
  <c r="M48" i="7"/>
  <c r="L48" i="7"/>
  <c r="I42" i="7"/>
  <c r="P42" i="7"/>
  <c r="G42" i="7"/>
  <c r="L42" i="7"/>
  <c r="F42" i="7"/>
  <c r="M42" i="7"/>
  <c r="J42" i="7"/>
  <c r="I36" i="7"/>
  <c r="N36" i="7"/>
  <c r="E36" i="7"/>
  <c r="P30" i="7"/>
  <c r="L30" i="7"/>
  <c r="G30" i="7"/>
  <c r="F30" i="7"/>
  <c r="I30" i="7"/>
  <c r="B30" i="7"/>
  <c r="K30" i="7"/>
  <c r="G24" i="7"/>
  <c r="E24" i="7"/>
  <c r="B24" i="7"/>
  <c r="F24" i="7"/>
  <c r="L24" i="7"/>
  <c r="J17" i="7"/>
  <c r="L17" i="7"/>
  <c r="N17" i="7"/>
  <c r="K17" i="7"/>
  <c r="AY76" i="7"/>
  <c r="AX151" i="7"/>
  <c r="K26" i="10"/>
  <c r="J42" i="9"/>
  <c r="N101" i="7"/>
  <c r="N86" i="7"/>
  <c r="N11" i="7"/>
  <c r="K159" i="7"/>
  <c r="K11" i="7"/>
  <c r="M193" i="7"/>
  <c r="N193" i="7"/>
  <c r="P193" i="7"/>
  <c r="J193" i="7"/>
  <c r="I193" i="7"/>
  <c r="L193" i="7"/>
  <c r="G193" i="7"/>
  <c r="B186" i="7"/>
  <c r="J186" i="7"/>
  <c r="F186" i="7"/>
  <c r="P186" i="7"/>
  <c r="K186" i="7"/>
  <c r="I186" i="7"/>
  <c r="M186" i="7"/>
  <c r="G186" i="7"/>
  <c r="L186" i="7"/>
  <c r="AY169" i="7"/>
  <c r="G93" i="7"/>
  <c r="I167" i="7"/>
  <c r="AL154" i="7"/>
  <c r="AK154" i="7"/>
  <c r="BD152" i="7"/>
  <c r="BE152" i="7" s="1"/>
  <c r="AS152" i="7"/>
  <c r="AJ152" i="7"/>
  <c r="AR152" i="7"/>
  <c r="AP152" i="7"/>
  <c r="AO152" i="7"/>
  <c r="AN152" i="7"/>
  <c r="BD7" i="7"/>
  <c r="BF7" i="7" s="1"/>
  <c r="AR7" i="7"/>
  <c r="BD89" i="7"/>
  <c r="BF89" i="7" s="1"/>
  <c r="AJ89" i="7"/>
  <c r="AP89" i="7"/>
  <c r="AK89" i="7"/>
  <c r="AS89" i="7"/>
  <c r="W18" i="7"/>
  <c r="W17" i="7"/>
  <c r="W7" i="7"/>
  <c r="W12" i="7"/>
  <c r="W16" i="7"/>
  <c r="W15" i="7"/>
  <c r="W13" i="7"/>
  <c r="W3" i="7"/>
  <c r="W25" i="7"/>
  <c r="W26" i="7"/>
  <c r="W5" i="7"/>
  <c r="W11" i="7"/>
  <c r="W23" i="7"/>
  <c r="W22" i="7"/>
  <c r="W6" i="7"/>
  <c r="W4" i="7"/>
  <c r="P206" i="7"/>
  <c r="N206" i="7"/>
  <c r="G206" i="7"/>
  <c r="L206" i="7"/>
  <c r="F206" i="7"/>
  <c r="J206" i="7"/>
  <c r="M206" i="7"/>
  <c r="I199" i="7"/>
  <c r="K199" i="7"/>
  <c r="E199" i="7"/>
  <c r="N199" i="7"/>
  <c r="AY4" i="7"/>
  <c r="AX4" i="7"/>
  <c r="AY7" i="7"/>
  <c r="AX7" i="7"/>
  <c r="BB8" i="7"/>
  <c r="BC8" i="7"/>
  <c r="AX10" i="7"/>
  <c r="AY10" i="7"/>
  <c r="BB11" i="7"/>
  <c r="BC11" i="7"/>
  <c r="AY13" i="7"/>
  <c r="AX13" i="7"/>
  <c r="BC23" i="7"/>
  <c r="BB23" i="7"/>
  <c r="AY28" i="7"/>
  <c r="AX28" i="7"/>
  <c r="BC32" i="7"/>
  <c r="BB32" i="7"/>
  <c r="BB35" i="7"/>
  <c r="BC35" i="7"/>
  <c r="BB38" i="7"/>
  <c r="BC38" i="7"/>
  <c r="AX40" i="7"/>
  <c r="AY40" i="7"/>
  <c r="BB44" i="7"/>
  <c r="BC44" i="7"/>
  <c r="AX49" i="7"/>
  <c r="AY49" i="7"/>
  <c r="BC53" i="7"/>
  <c r="BB53" i="7"/>
  <c r="BC56" i="7"/>
  <c r="BB56" i="7"/>
  <c r="BB71" i="7"/>
  <c r="BC71" i="7"/>
  <c r="BC74" i="7"/>
  <c r="BB74" i="7"/>
  <c r="AX79" i="7"/>
  <c r="AY79" i="7"/>
  <c r="BB80" i="7"/>
  <c r="BC80" i="7"/>
  <c r="AY82" i="7"/>
  <c r="AX82" i="7"/>
  <c r="BC83" i="7"/>
  <c r="BB83" i="7"/>
  <c r="AX88" i="7"/>
  <c r="AY88" i="7"/>
  <c r="BC95" i="7"/>
  <c r="BB95" i="7"/>
  <c r="BB98" i="7"/>
  <c r="BC98" i="7"/>
  <c r="BB101" i="7"/>
  <c r="BC101" i="7"/>
  <c r="BB104" i="7"/>
  <c r="BC104" i="7"/>
  <c r="BB107" i="7"/>
  <c r="BC107" i="7"/>
  <c r="AY109" i="7"/>
  <c r="AX109" i="7"/>
  <c r="BC110" i="7"/>
  <c r="BB110" i="7"/>
  <c r="AX112" i="7"/>
  <c r="AY112" i="7"/>
  <c r="AX115" i="7"/>
  <c r="AY115" i="7"/>
  <c r="AY118" i="7"/>
  <c r="AX118" i="7"/>
  <c r="BB119" i="7"/>
  <c r="BC119" i="7"/>
  <c r="BC125" i="7"/>
  <c r="BB125" i="7"/>
  <c r="AX127" i="7"/>
  <c r="AY127" i="7"/>
  <c r="BB128" i="7"/>
  <c r="BC128" i="7"/>
  <c r="AX130" i="7"/>
  <c r="AY130" i="7"/>
  <c r="AX133" i="7"/>
  <c r="AY133" i="7"/>
  <c r="BB134" i="7"/>
  <c r="BC134" i="7"/>
  <c r="AY136" i="7"/>
  <c r="AX136" i="7"/>
  <c r="BB143" i="7"/>
  <c r="BC143" i="7"/>
  <c r="AX145" i="7"/>
  <c r="AY145" i="7"/>
  <c r="AY148" i="7"/>
  <c r="AX148" i="7"/>
  <c r="BB152" i="7"/>
  <c r="BC152" i="7"/>
  <c r="AY154" i="7"/>
  <c r="AX154" i="7"/>
  <c r="AX166" i="7"/>
  <c r="AY166" i="7"/>
  <c r="BC167" i="7"/>
  <c r="BB167" i="7"/>
  <c r="AY172" i="7"/>
  <c r="AX172" i="7"/>
  <c r="BB179" i="7"/>
  <c r="BC179" i="7"/>
  <c r="AY181" i="7"/>
  <c r="AX181" i="7"/>
  <c r="BB182" i="7"/>
  <c r="BC182" i="7"/>
  <c r="AX184" i="7"/>
  <c r="AY184" i="7"/>
  <c r="BB185" i="7"/>
  <c r="BC185" i="7"/>
  <c r="AX187" i="7"/>
  <c r="AY187" i="7"/>
  <c r="AY190" i="7"/>
  <c r="AX190" i="7"/>
  <c r="BC191" i="7"/>
  <c r="BB191" i="7"/>
  <c r="AY193" i="7"/>
  <c r="AX193" i="7"/>
  <c r="AX196" i="7"/>
  <c r="AY196" i="7"/>
  <c r="BB200" i="7"/>
  <c r="BC200" i="7"/>
  <c r="AY202" i="7"/>
  <c r="AX202" i="7"/>
  <c r="AE5" i="7"/>
  <c r="N93" i="7"/>
  <c r="F80" i="7"/>
  <c r="K93" i="7"/>
  <c r="W10" i="7"/>
  <c r="AQ89" i="7"/>
  <c r="W19" i="7"/>
  <c r="P199" i="7"/>
  <c r="I206" i="7"/>
  <c r="I152" i="7"/>
  <c r="P93" i="7"/>
  <c r="G167" i="7"/>
  <c r="G101" i="7"/>
  <c r="AJ124" i="7"/>
  <c r="AG124" i="7"/>
  <c r="AR124" i="7"/>
  <c r="AQ124" i="7"/>
  <c r="BD182" i="7"/>
  <c r="BG182" i="7" s="1"/>
  <c r="AG182" i="7"/>
  <c r="AJ182" i="7"/>
  <c r="AO182" i="7"/>
  <c r="AS182" i="7"/>
  <c r="AY97" i="7"/>
  <c r="BC149" i="7"/>
  <c r="BC41" i="7"/>
  <c r="I87" i="7"/>
  <c r="G209" i="7"/>
  <c r="AO24" i="7"/>
  <c r="BD24" i="7"/>
  <c r="BF24" i="7" s="1"/>
  <c r="B169" i="7"/>
  <c r="AX5" i="7"/>
  <c r="BB123" i="7"/>
  <c r="BB114" i="7"/>
  <c r="BB105" i="7"/>
  <c r="BB96" i="7"/>
  <c r="BB87" i="7"/>
  <c r="BB78" i="7"/>
  <c r="BB69" i="7"/>
  <c r="BB60" i="7"/>
  <c r="BB51" i="7"/>
  <c r="BB42" i="7"/>
  <c r="BB33" i="7"/>
  <c r="BB24" i="7"/>
  <c r="BB15" i="7"/>
  <c r="BB6" i="7"/>
  <c r="I38" i="7"/>
  <c r="G87" i="7"/>
  <c r="AX122" i="7"/>
  <c r="AX113" i="7"/>
  <c r="AX104" i="7"/>
  <c r="AX95" i="7"/>
  <c r="AX86" i="7"/>
  <c r="AX77" i="7"/>
  <c r="AY68" i="7"/>
  <c r="AY59" i="7"/>
  <c r="AY50" i="7"/>
  <c r="AY41" i="7"/>
  <c r="AY32" i="7"/>
  <c r="AY23" i="7"/>
  <c r="AY14" i="7"/>
  <c r="BB3" i="7"/>
  <c r="K35" i="10"/>
  <c r="J33" i="9"/>
  <c r="R33" i="11"/>
  <c r="M207" i="3"/>
  <c r="M154" i="3"/>
  <c r="P68" i="11"/>
  <c r="C12" i="8"/>
  <c r="K19" i="11"/>
  <c r="M198" i="3"/>
  <c r="R25" i="11"/>
  <c r="M86" i="3"/>
  <c r="O29" i="11"/>
  <c r="R19" i="11"/>
  <c r="J85" i="11"/>
  <c r="O35" i="11"/>
  <c r="M72" i="3"/>
  <c r="I75" i="11"/>
  <c r="O55" i="11"/>
  <c r="M153" i="3"/>
  <c r="H64" i="11"/>
  <c r="N88" i="11"/>
  <c r="M96" i="3"/>
  <c r="K54" i="11"/>
  <c r="T70" i="11"/>
  <c r="M165" i="3"/>
  <c r="M68" i="3"/>
  <c r="M66" i="11"/>
  <c r="J54" i="11"/>
  <c r="K34" i="11"/>
  <c r="N84" i="11"/>
  <c r="M180" i="3"/>
  <c r="M84" i="3"/>
  <c r="I67" i="11"/>
  <c r="H55" i="11"/>
  <c r="O33" i="11"/>
  <c r="P84" i="11"/>
  <c r="M219" i="3"/>
  <c r="M123" i="3"/>
  <c r="S15" i="11"/>
  <c r="Q59" i="11"/>
  <c r="K43" i="11"/>
  <c r="H72" i="11"/>
  <c r="I97" i="11"/>
  <c r="T65" i="11"/>
  <c r="N53" i="11"/>
  <c r="K33" i="11"/>
  <c r="M85" i="11"/>
  <c r="T97" i="11"/>
  <c r="I95" i="11"/>
  <c r="Q85" i="11"/>
  <c r="O76" i="11"/>
  <c r="L20" i="11"/>
  <c r="J26" i="11"/>
  <c r="L31" i="11"/>
  <c r="N36" i="11"/>
  <c r="H41" i="11"/>
  <c r="P45" i="11"/>
  <c r="L97" i="11"/>
  <c r="U97" i="11"/>
  <c r="P90" i="11"/>
  <c r="R35" i="11"/>
  <c r="M145" i="3"/>
  <c r="M166" i="3"/>
  <c r="M63" i="11"/>
  <c r="Q65" i="11"/>
  <c r="L40" i="11"/>
  <c r="M152" i="3"/>
  <c r="J58" i="11"/>
  <c r="M15" i="11"/>
  <c r="M201" i="3"/>
  <c r="M62" i="11"/>
  <c r="M111" i="3"/>
  <c r="J72" i="11"/>
  <c r="O15" i="11"/>
  <c r="R98" i="11"/>
  <c r="R45" i="11"/>
  <c r="M128" i="3"/>
  <c r="U58" i="11"/>
  <c r="P91" i="11"/>
  <c r="M69" i="3"/>
  <c r="R46" i="11"/>
  <c r="M81" i="11"/>
  <c r="M149" i="3"/>
  <c r="M48" i="3"/>
  <c r="P64" i="11"/>
  <c r="R51" i="11"/>
  <c r="S29" i="11"/>
  <c r="P89" i="11"/>
  <c r="M164" i="3"/>
  <c r="M67" i="3"/>
  <c r="L65" i="11"/>
  <c r="Q52" i="11"/>
  <c r="R29" i="11"/>
  <c r="Q89" i="11"/>
  <c r="M203" i="3"/>
  <c r="M107" i="3"/>
  <c r="S68" i="11"/>
  <c r="L57" i="11"/>
  <c r="N39" i="11"/>
  <c r="I77" i="11"/>
  <c r="M73" i="3"/>
  <c r="I64" i="11"/>
  <c r="U50" i="11"/>
  <c r="N29" i="11"/>
  <c r="J91" i="11"/>
  <c r="P95" i="11"/>
  <c r="L93" i="11"/>
  <c r="J84" i="11"/>
  <c r="H75" i="11"/>
  <c r="I21" i="11"/>
  <c r="R26" i="11"/>
  <c r="T31" i="11"/>
  <c r="H37" i="11"/>
  <c r="P41" i="11"/>
  <c r="M113" i="11"/>
  <c r="J96" i="11"/>
  <c r="S96" i="11"/>
  <c r="T89" i="11"/>
  <c r="H83" i="11"/>
  <c r="R86" i="11"/>
  <c r="R37" i="11"/>
  <c r="M53" i="3"/>
  <c r="M88" i="3"/>
  <c r="T32" i="11"/>
  <c r="J9" i="8"/>
  <c r="M190" i="3"/>
  <c r="M95" i="3"/>
  <c r="U35" i="11"/>
  <c r="P56" i="11"/>
  <c r="M168" i="3"/>
  <c r="T54" i="11"/>
  <c r="M50" i="3"/>
  <c r="M209" i="3"/>
  <c r="J64" i="11"/>
  <c r="M102" i="3"/>
  <c r="I32" i="11"/>
  <c r="M103" i="3"/>
  <c r="O52" i="11"/>
  <c r="M199" i="3"/>
  <c r="M27" i="3"/>
  <c r="Q36" i="11"/>
  <c r="L99" i="11"/>
  <c r="M133" i="3"/>
  <c r="M26" i="3"/>
  <c r="S62" i="11"/>
  <c r="P48" i="11"/>
  <c r="H26" i="11"/>
  <c r="S94" i="11"/>
  <c r="M148" i="3"/>
  <c r="M45" i="3"/>
  <c r="O63" i="11"/>
  <c r="J50" i="11"/>
  <c r="U25" i="11"/>
  <c r="H95" i="11"/>
  <c r="M187" i="3"/>
  <c r="M91" i="3"/>
  <c r="H67" i="11"/>
  <c r="U54" i="11"/>
  <c r="Q35" i="11"/>
  <c r="J82" i="11"/>
  <c r="M52" i="3"/>
  <c r="L62" i="11"/>
  <c r="I48" i="11"/>
  <c r="U24" i="11"/>
  <c r="K98" i="11"/>
  <c r="S108" i="11"/>
  <c r="R91" i="11"/>
  <c r="P82" i="11"/>
  <c r="N73" i="11"/>
  <c r="P22" i="11"/>
  <c r="T27" i="11"/>
  <c r="H33" i="11"/>
  <c r="J38" i="11"/>
  <c r="R42" i="11"/>
  <c r="Q103" i="11"/>
  <c r="O106" i="11"/>
  <c r="O94" i="11"/>
  <c r="R84" i="11"/>
  <c r="M120" i="3"/>
  <c r="M79" i="3"/>
  <c r="M161" i="3"/>
  <c r="K62" i="11"/>
  <c r="I44" i="11"/>
  <c r="M122" i="3"/>
  <c r="M14" i="11"/>
  <c r="T4" i="8"/>
  <c r="M33" i="11"/>
  <c r="M134" i="3"/>
  <c r="I45" i="11"/>
  <c r="Q64" i="11"/>
  <c r="M176" i="3"/>
  <c r="I57" i="11"/>
  <c r="M33" i="3"/>
  <c r="J80" i="11"/>
  <c r="M78" i="3"/>
  <c r="L44" i="11"/>
  <c r="M174" i="3"/>
  <c r="K15" i="11"/>
  <c r="M26" i="11"/>
  <c r="M213" i="3"/>
  <c r="M117" i="3"/>
  <c r="U16" i="11"/>
  <c r="S60" i="11"/>
  <c r="Q45" i="11"/>
  <c r="J21" i="11"/>
  <c r="I2" i="4"/>
  <c r="M132" i="3"/>
  <c r="M25" i="3"/>
  <c r="R61" i="11"/>
  <c r="L47" i="11"/>
  <c r="U20" i="11"/>
  <c r="Q21" i="11"/>
  <c r="M171" i="3"/>
  <c r="M75" i="3"/>
  <c r="K65" i="11"/>
  <c r="P52" i="11"/>
  <c r="S31" i="11"/>
  <c r="Q87" i="11"/>
  <c r="M32" i="3"/>
  <c r="O60" i="11"/>
  <c r="Q44" i="11"/>
  <c r="J70" i="11"/>
  <c r="O110" i="11"/>
  <c r="U101" i="11"/>
  <c r="K90" i="11"/>
  <c r="I81" i="11"/>
  <c r="R72" i="11"/>
  <c r="M23" i="11"/>
  <c r="N28" i="11"/>
  <c r="P33" i="11"/>
  <c r="R38" i="11"/>
  <c r="L43" i="11"/>
  <c r="T101" i="11"/>
  <c r="O102" i="11"/>
  <c r="Q93" i="11"/>
  <c r="R31" i="11"/>
  <c r="K68" i="11"/>
  <c r="O30" i="11"/>
  <c r="P53" i="11"/>
  <c r="J48" i="11"/>
  <c r="H63" i="11"/>
  <c r="Q22" i="11"/>
  <c r="J88" i="11"/>
  <c r="J68" i="11"/>
  <c r="H79" i="11"/>
  <c r="T19" i="11"/>
  <c r="N79" i="11"/>
  <c r="M34" i="3"/>
  <c r="I23" i="11"/>
  <c r="T55" i="11"/>
  <c r="J100" i="11"/>
  <c r="H78" i="11"/>
  <c r="J30" i="11"/>
  <c r="H45" i="11"/>
  <c r="M91" i="11"/>
  <c r="K82" i="11"/>
  <c r="T76" i="11"/>
  <c r="L72" i="11"/>
  <c r="K22" i="11"/>
  <c r="N26" i="11"/>
  <c r="T29" i="11"/>
  <c r="T33" i="11"/>
  <c r="T37" i="11"/>
  <c r="L41" i="11"/>
  <c r="R44" i="11"/>
  <c r="J98" i="11"/>
  <c r="H90" i="11"/>
  <c r="U83" i="11"/>
  <c r="T77" i="11"/>
  <c r="R71" i="11"/>
  <c r="L24" i="11"/>
  <c r="J29" i="11"/>
  <c r="K35" i="11"/>
  <c r="S39" i="11"/>
  <c r="M44" i="11"/>
  <c r="K48" i="11"/>
  <c r="Q51" i="11"/>
  <c r="I55" i="11"/>
  <c r="O58" i="11"/>
  <c r="M95" i="11"/>
  <c r="T88" i="11"/>
  <c r="S82" i="11"/>
  <c r="R76" i="11"/>
  <c r="P70" i="11"/>
  <c r="N25" i="11"/>
  <c r="H30" i="11"/>
  <c r="P34" i="11"/>
  <c r="J39" i="11"/>
  <c r="R43" i="11"/>
  <c r="R47" i="11"/>
  <c r="J51" i="11"/>
  <c r="T93" i="11"/>
  <c r="R87" i="11"/>
  <c r="P77" i="11"/>
  <c r="N71" i="11"/>
  <c r="P24" i="11"/>
  <c r="M29" i="11"/>
  <c r="U33" i="11"/>
  <c r="K39" i="11"/>
  <c r="S43" i="11"/>
  <c r="S47" i="11"/>
  <c r="K51" i="11"/>
  <c r="Q54" i="11"/>
  <c r="I58" i="11"/>
  <c r="H101" i="11"/>
  <c r="N87" i="11"/>
  <c r="U77" i="11"/>
  <c r="U21" i="11"/>
  <c r="K30" i="11"/>
  <c r="M37" i="11"/>
  <c r="S44" i="11"/>
  <c r="N50" i="11"/>
  <c r="L55" i="11"/>
  <c r="R59" i="11"/>
  <c r="J63" i="11"/>
  <c r="P66" i="11"/>
  <c r="O14" i="11"/>
  <c r="O90" i="11"/>
  <c r="H81" i="11"/>
  <c r="M170" i="3"/>
  <c r="M97" i="3"/>
  <c r="J77" i="11"/>
  <c r="M143" i="3"/>
  <c r="M178" i="3"/>
  <c r="J65" i="11"/>
  <c r="M85" i="3"/>
  <c r="U73" i="11"/>
  <c r="U59" i="11"/>
  <c r="M89" i="11"/>
  <c r="T49" i="11"/>
  <c r="Q67" i="11"/>
  <c r="N102" i="11"/>
  <c r="U71" i="11"/>
  <c r="T35" i="11"/>
  <c r="M101" i="11"/>
  <c r="L85" i="11"/>
  <c r="Q77" i="11"/>
  <c r="P71" i="11"/>
  <c r="R23" i="11"/>
  <c r="J28" i="11"/>
  <c r="J32" i="11"/>
  <c r="L37" i="11"/>
  <c r="T41" i="11"/>
  <c r="T45" i="11"/>
  <c r="I93" i="11"/>
  <c r="U85" i="11"/>
  <c r="T78" i="11"/>
  <c r="R70" i="11"/>
  <c r="I26" i="11"/>
  <c r="N31" i="11"/>
  <c r="L38" i="11"/>
  <c r="Q43" i="11"/>
  <c r="S48" i="11"/>
  <c r="S52" i="11"/>
  <c r="S56" i="11"/>
  <c r="U99" i="11"/>
  <c r="U89" i="11"/>
  <c r="R81" i="11"/>
  <c r="R74" i="11"/>
  <c r="M22" i="11"/>
  <c r="O28" i="11"/>
  <c r="S33" i="11"/>
  <c r="U39" i="11"/>
  <c r="K45" i="11"/>
  <c r="N49" i="11"/>
  <c r="P97" i="11"/>
  <c r="S88" i="11"/>
  <c r="P76" i="11"/>
  <c r="O20" i="11"/>
  <c r="I27" i="11"/>
  <c r="M32" i="11"/>
  <c r="O38" i="11"/>
  <c r="P44" i="11"/>
  <c r="U48" i="11"/>
  <c r="U52" i="11"/>
  <c r="U56" i="11"/>
  <c r="Q107" i="11"/>
  <c r="J86" i="11"/>
  <c r="N74" i="11"/>
  <c r="O26" i="11"/>
  <c r="U34" i="11"/>
  <c r="N43" i="11"/>
  <c r="N51" i="11"/>
  <c r="R56" i="11"/>
  <c r="N61" i="11"/>
  <c r="N65" i="11"/>
  <c r="O19" i="11"/>
  <c r="J89" i="11"/>
  <c r="N77" i="11"/>
  <c r="H22" i="11"/>
  <c r="L30" i="11"/>
  <c r="N37" i="11"/>
  <c r="T44" i="11"/>
  <c r="R50" i="11"/>
  <c r="M55" i="11"/>
  <c r="S59" i="11"/>
  <c r="K63" i="11"/>
  <c r="Q66" i="11"/>
  <c r="I15" i="11"/>
  <c r="M30" i="3"/>
  <c r="M99" i="11"/>
  <c r="L87" i="11"/>
  <c r="M77" i="11"/>
  <c r="I22" i="11"/>
  <c r="P50" i="10"/>
  <c r="M50" i="10"/>
  <c r="O50" i="10"/>
  <c r="G50" i="10"/>
  <c r="J50" i="10"/>
  <c r="I50" i="10"/>
  <c r="C34" i="10"/>
  <c r="G79" i="10"/>
  <c r="J79" i="10"/>
  <c r="O79" i="10"/>
  <c r="M79" i="10"/>
  <c r="B79" i="10"/>
  <c r="J97" i="10"/>
  <c r="G97" i="10"/>
  <c r="P40" i="10"/>
  <c r="B40" i="10"/>
  <c r="I40" i="10"/>
  <c r="G40" i="10"/>
  <c r="O40" i="10"/>
  <c r="M45" i="10"/>
  <c r="J45" i="10"/>
  <c r="P45" i="10"/>
  <c r="B45" i="10"/>
  <c r="I45" i="10"/>
  <c r="O54" i="10"/>
  <c r="I54" i="10"/>
  <c r="G54" i="10"/>
  <c r="B54" i="10"/>
  <c r="P42" i="10"/>
  <c r="M42" i="10"/>
  <c r="G42" i="10"/>
  <c r="O42" i="10"/>
  <c r="J42" i="10"/>
  <c r="I42" i="10"/>
  <c r="G108" i="10"/>
  <c r="B108" i="10"/>
  <c r="M108" i="10"/>
  <c r="I108" i="10"/>
  <c r="O38" i="10"/>
  <c r="I38" i="10"/>
  <c r="G38" i="10"/>
  <c r="B38" i="10"/>
  <c r="P48" i="10"/>
  <c r="G48" i="10"/>
  <c r="J48" i="10"/>
  <c r="M48" i="10"/>
  <c r="B48" i="10"/>
  <c r="I48" i="10"/>
  <c r="M53" i="10"/>
  <c r="I53" i="10"/>
  <c r="O53" i="10"/>
  <c r="J53" i="10"/>
  <c r="G53" i="10"/>
  <c r="P53" i="10"/>
  <c r="M76" i="10"/>
  <c r="B76" i="10"/>
  <c r="I76" i="10"/>
  <c r="J76" i="10"/>
  <c r="O76" i="10"/>
  <c r="P76" i="10"/>
  <c r="G76" i="10"/>
  <c r="O39" i="10"/>
  <c r="M61" i="10"/>
  <c r="I65" i="10"/>
  <c r="B117" i="10"/>
  <c r="J141" i="10"/>
  <c r="J47" i="10"/>
  <c r="J65" i="10"/>
  <c r="I75" i="10"/>
  <c r="I103" i="10"/>
  <c r="I107" i="10"/>
  <c r="I111" i="10"/>
  <c r="I115" i="10"/>
  <c r="I127" i="10"/>
  <c r="J39" i="10"/>
  <c r="P47" i="10"/>
  <c r="P65" i="10"/>
  <c r="G94" i="10"/>
  <c r="E220" i="10"/>
  <c r="C13" i="8"/>
  <c r="R83" i="11"/>
  <c r="R36" i="11"/>
  <c r="M70" i="3"/>
  <c r="M202" i="3"/>
  <c r="M136" i="3"/>
  <c r="M94" i="3"/>
  <c r="P49" i="11"/>
  <c r="M46" i="11"/>
  <c r="M51" i="3"/>
  <c r="M87" i="3"/>
  <c r="M129" i="3"/>
  <c r="J27" i="11"/>
  <c r="M208" i="3"/>
  <c r="Q63" i="11"/>
  <c r="J43" i="11"/>
  <c r="M118" i="3"/>
  <c r="N59" i="11"/>
  <c r="I83" i="11"/>
  <c r="K61" i="11"/>
  <c r="K86" i="11"/>
  <c r="M90" i="3"/>
  <c r="T52" i="11"/>
  <c r="M119" i="3"/>
  <c r="P59" i="11"/>
  <c r="M217" i="3"/>
  <c r="M114" i="3"/>
  <c r="N66" i="11"/>
  <c r="M39" i="11"/>
  <c r="M210" i="3"/>
  <c r="M110" i="3"/>
  <c r="P67" i="11"/>
  <c r="U41" i="11"/>
  <c r="K24" i="11"/>
  <c r="M205" i="3"/>
  <c r="M141" i="3"/>
  <c r="M77" i="3"/>
  <c r="U15" i="11"/>
  <c r="P63" i="11"/>
  <c r="J55" i="11"/>
  <c r="H44" i="11"/>
  <c r="K28" i="11"/>
  <c r="P81" i="11"/>
  <c r="M220" i="3"/>
  <c r="M156" i="3"/>
  <c r="M92" i="3"/>
  <c r="Q17" i="11"/>
  <c r="O64" i="11"/>
  <c r="N56" i="11"/>
  <c r="O45" i="11"/>
  <c r="I28" i="11"/>
  <c r="H82" i="11"/>
  <c r="M73" i="11"/>
  <c r="M195" i="3"/>
  <c r="M131" i="3"/>
  <c r="M66" i="3"/>
  <c r="H68" i="11"/>
  <c r="Q60" i="11"/>
  <c r="L51" i="11"/>
  <c r="K37" i="11"/>
  <c r="T20" i="11"/>
  <c r="J90" i="11"/>
  <c r="M64" i="3"/>
  <c r="T66" i="11"/>
  <c r="O59" i="11"/>
  <c r="L49" i="11"/>
  <c r="T34" i="11"/>
  <c r="K72" i="11"/>
  <c r="M93" i="11"/>
  <c r="H99" i="11"/>
  <c r="S100" i="11"/>
  <c r="O92" i="11"/>
  <c r="N86" i="11"/>
  <c r="L80" i="11"/>
  <c r="K74" i="11"/>
  <c r="S21" i="11"/>
  <c r="L27" i="11"/>
  <c r="N32" i="11"/>
  <c r="P37" i="11"/>
  <c r="J42" i="11"/>
  <c r="K108" i="11"/>
  <c r="I111" i="11"/>
  <c r="Q95" i="11"/>
  <c r="I89" i="11"/>
  <c r="R30" i="11"/>
  <c r="M183" i="3"/>
  <c r="M177" i="3"/>
  <c r="M144" i="3"/>
  <c r="M191" i="3"/>
  <c r="M41" i="3"/>
  <c r="O16" i="11"/>
  <c r="S64" i="11"/>
  <c r="I60" i="11"/>
  <c r="M54" i="11"/>
  <c r="M65" i="3"/>
  <c r="H20" i="11"/>
  <c r="M162" i="3"/>
  <c r="N47" i="11"/>
  <c r="M218" i="3"/>
  <c r="M81" i="3"/>
  <c r="L50" i="11"/>
  <c r="M127" i="3"/>
  <c r="L53" i="11"/>
  <c r="M193" i="3"/>
  <c r="M43" i="3"/>
  <c r="U40" i="11"/>
  <c r="M61" i="3"/>
  <c r="H51" i="11"/>
  <c r="M192" i="3"/>
  <c r="M89" i="3"/>
  <c r="M61" i="11"/>
  <c r="S28" i="11"/>
  <c r="M185" i="3"/>
  <c r="M82" i="3"/>
  <c r="T62" i="11"/>
  <c r="J31" i="11"/>
  <c r="L76" i="11"/>
  <c r="M189" i="3"/>
  <c r="M125" i="3"/>
  <c r="M58" i="3"/>
  <c r="S19" i="11"/>
  <c r="S61" i="11"/>
  <c r="R52" i="11"/>
  <c r="Q39" i="11"/>
  <c r="H24" i="11"/>
  <c r="P86" i="11"/>
  <c r="M204" i="3"/>
  <c r="M140" i="3"/>
  <c r="M76" i="3"/>
  <c r="I19" i="11"/>
  <c r="O62" i="11"/>
  <c r="H54" i="11"/>
  <c r="R41" i="11"/>
  <c r="J23" i="11"/>
  <c r="I87" i="11"/>
  <c r="P83" i="11"/>
  <c r="M179" i="3"/>
  <c r="M115" i="3"/>
  <c r="M44" i="3"/>
  <c r="K66" i="11"/>
  <c r="R58" i="11"/>
  <c r="N48" i="11"/>
  <c r="N33" i="11"/>
  <c r="T74" i="11"/>
  <c r="U95" i="11"/>
  <c r="M42" i="3"/>
  <c r="I65" i="11"/>
  <c r="J57" i="11"/>
  <c r="N46" i="11"/>
  <c r="I31" i="11"/>
  <c r="J78" i="11"/>
  <c r="U119" i="11"/>
  <c r="R96" i="11"/>
  <c r="O98" i="11"/>
  <c r="H91" i="11"/>
  <c r="T84" i="11"/>
  <c r="S78" i="11"/>
  <c r="S112" i="11"/>
  <c r="R32" i="11"/>
  <c r="M214" i="3"/>
  <c r="M105" i="3"/>
  <c r="M28" i="3"/>
  <c r="M130" i="3"/>
  <c r="P58" i="11"/>
  <c r="T51" i="11"/>
  <c r="M200" i="3"/>
  <c r="M216" i="3"/>
  <c r="M22" i="3"/>
  <c r="U66" i="11"/>
  <c r="K49" i="11"/>
  <c r="M112" i="3"/>
  <c r="L75" i="11"/>
  <c r="M184" i="3"/>
  <c r="M29" i="3"/>
  <c r="I38" i="11"/>
  <c r="M74" i="3"/>
  <c r="Q42" i="11"/>
  <c r="M159" i="3"/>
  <c r="N67" i="11"/>
  <c r="M27" i="11"/>
  <c r="S17" i="11"/>
  <c r="P38" i="11"/>
  <c r="M167" i="3"/>
  <c r="M59" i="3"/>
  <c r="R55" i="11"/>
  <c r="K78" i="11"/>
  <c r="M160" i="3"/>
  <c r="M49" i="3"/>
  <c r="K57" i="11"/>
  <c r="J73" i="11"/>
  <c r="O86" i="11"/>
  <c r="M173" i="3"/>
  <c r="M109" i="3"/>
  <c r="M36" i="3"/>
  <c r="M67" i="11"/>
  <c r="H60" i="11"/>
  <c r="K50" i="11"/>
  <c r="S35" i="11"/>
  <c r="M71" i="11"/>
  <c r="Q91" i="11"/>
  <c r="M188" i="3"/>
  <c r="M124" i="3"/>
  <c r="M57" i="3"/>
  <c r="I68" i="11"/>
  <c r="R60" i="11"/>
  <c r="M51" i="11"/>
  <c r="U37" i="11"/>
  <c r="T71" i="11"/>
  <c r="P92" i="11"/>
  <c r="R94" i="11"/>
  <c r="M163" i="3"/>
  <c r="M99" i="3"/>
  <c r="M24" i="3"/>
  <c r="K64" i="11"/>
  <c r="L56" i="11"/>
  <c r="N45" i="11"/>
  <c r="Q29" i="11"/>
  <c r="H80" i="11"/>
  <c r="J93" i="11"/>
  <c r="K17" i="11"/>
  <c r="I63" i="11"/>
  <c r="S54" i="11"/>
  <c r="S42" i="11"/>
  <c r="K27" i="11"/>
  <c r="J83" i="11"/>
  <c r="U105" i="11"/>
  <c r="N115" i="11"/>
  <c r="K96" i="11"/>
  <c r="N89" i="11"/>
  <c r="M83" i="11"/>
  <c r="L77" i="11"/>
  <c r="J71" i="11"/>
  <c r="T24" i="11"/>
  <c r="P29" i="11"/>
  <c r="L35" i="11"/>
  <c r="T39" i="11"/>
  <c r="N44" i="11"/>
  <c r="P99" i="11"/>
  <c r="K100" i="11"/>
  <c r="J92" i="11"/>
  <c r="H86" i="11"/>
  <c r="J79" i="11"/>
  <c r="R85" i="11"/>
  <c r="R34" i="11"/>
  <c r="M150" i="3"/>
  <c r="M215" i="3"/>
  <c r="M194" i="3"/>
  <c r="H17" i="11"/>
  <c r="K14" i="11"/>
  <c r="J8" i="8"/>
  <c r="M137" i="3"/>
  <c r="M158" i="3"/>
  <c r="M175" i="3"/>
  <c r="H52" i="11"/>
  <c r="K70" i="11"/>
  <c r="M40" i="3"/>
  <c r="T61" i="11"/>
  <c r="M151" i="3"/>
  <c r="S65" i="11"/>
  <c r="T22" i="11"/>
  <c r="U67" i="11"/>
  <c r="L28" i="11"/>
  <c r="M126" i="3"/>
  <c r="I61" i="11"/>
  <c r="L90" i="11"/>
  <c r="U65" i="11"/>
  <c r="S24" i="11"/>
  <c r="M142" i="3"/>
  <c r="M16" i="11"/>
  <c r="I49" i="11"/>
  <c r="L91" i="11"/>
  <c r="M135" i="3"/>
  <c r="O17" i="11"/>
  <c r="T50" i="11"/>
  <c r="N93" i="11"/>
  <c r="M221" i="3"/>
  <c r="M157" i="3"/>
  <c r="M93" i="3"/>
  <c r="S14" i="11"/>
  <c r="M65" i="11"/>
  <c r="S57" i="11"/>
  <c r="M47" i="11"/>
  <c r="H32" i="11"/>
  <c r="N76" i="11"/>
  <c r="I101" i="11"/>
  <c r="M172" i="3"/>
  <c r="M108" i="3"/>
  <c r="M35" i="3"/>
  <c r="L66" i="11"/>
  <c r="S58" i="11"/>
  <c r="O48" i="11"/>
  <c r="U31" i="11"/>
  <c r="H77" i="11"/>
  <c r="P101" i="11"/>
  <c r="M211" i="3"/>
  <c r="M147" i="3"/>
  <c r="M83" i="3"/>
  <c r="J19" i="11"/>
  <c r="N62" i="11"/>
  <c r="Q53" i="11"/>
  <c r="Q41" i="11"/>
  <c r="S25" i="11"/>
  <c r="I85" i="11"/>
  <c r="S104" i="11"/>
  <c r="Q68" i="11"/>
  <c r="L61" i="11"/>
  <c r="I52" i="11"/>
  <c r="U38" i="11"/>
  <c r="S22" i="11"/>
  <c r="K88" i="11"/>
  <c r="L101" i="11"/>
  <c r="K104" i="11"/>
  <c r="H94" i="11"/>
  <c r="U87" i="11"/>
  <c r="T81" i="11"/>
  <c r="R75" i="11"/>
  <c r="K197" i="10"/>
  <c r="K201" i="10"/>
  <c r="L14" i="11"/>
  <c r="J26" i="10"/>
  <c r="K118" i="10"/>
  <c r="J24" i="10"/>
  <c r="B23" i="10"/>
  <c r="B25" i="10"/>
  <c r="K149" i="10"/>
  <c r="P14" i="11"/>
  <c r="T14" i="11"/>
  <c r="B21" i="10"/>
  <c r="K151" i="10"/>
  <c r="E120" i="10"/>
  <c r="E218" i="10"/>
  <c r="K168" i="10"/>
  <c r="E183" i="10"/>
  <c r="K219" i="10"/>
  <c r="E223" i="10"/>
  <c r="E164" i="10"/>
  <c r="E170" i="10"/>
  <c r="K199" i="10"/>
  <c r="E210" i="10"/>
  <c r="K211" i="10"/>
  <c r="K216" i="10"/>
  <c r="K179" i="10"/>
  <c r="E198" i="10"/>
  <c r="K164" i="10"/>
  <c r="E167" i="10"/>
  <c r="K192" i="10"/>
  <c r="K200" i="10"/>
  <c r="E206" i="10"/>
  <c r="BE161" i="7"/>
  <c r="K165" i="10"/>
  <c r="E171" i="10"/>
  <c r="K188" i="10"/>
  <c r="E202" i="10"/>
  <c r="E214" i="10"/>
  <c r="E222" i="10"/>
  <c r="E146" i="10"/>
  <c r="K176" i="10"/>
  <c r="E179" i="10"/>
  <c r="E228" i="10"/>
  <c r="K139" i="10"/>
  <c r="K146" i="10"/>
  <c r="K141" i="10"/>
  <c r="K143" i="10"/>
  <c r="E155" i="10"/>
  <c r="K172" i="10"/>
  <c r="K180" i="10"/>
  <c r="K184" i="10"/>
  <c r="E195" i="10"/>
  <c r="E199" i="10"/>
  <c r="K223" i="10"/>
  <c r="K233" i="10"/>
  <c r="K140" i="10"/>
  <c r="E186" i="10"/>
  <c r="B22" i="10"/>
  <c r="E112" i="10"/>
  <c r="E123" i="10"/>
  <c r="E204" i="10"/>
  <c r="E208" i="10"/>
  <c r="K213" i="10"/>
  <c r="K221" i="10"/>
  <c r="K229" i="10"/>
  <c r="E236" i="10"/>
  <c r="J14" i="11"/>
  <c r="N14" i="11"/>
  <c r="R14" i="11"/>
  <c r="K130" i="10"/>
  <c r="J15" i="11"/>
  <c r="N15" i="11"/>
  <c r="R15" i="11"/>
  <c r="E152" i="10"/>
  <c r="J16" i="11"/>
  <c r="N16" i="11"/>
  <c r="R16" i="11"/>
  <c r="E122" i="10"/>
  <c r="K129" i="10"/>
  <c r="J17" i="11"/>
  <c r="N17" i="11"/>
  <c r="R17" i="11"/>
  <c r="K128" i="10"/>
  <c r="H16" i="11"/>
  <c r="L15" i="11"/>
  <c r="P15" i="11"/>
  <c r="T15" i="11"/>
  <c r="E124" i="10"/>
  <c r="H15" i="11"/>
  <c r="L16" i="11"/>
  <c r="P16" i="11"/>
  <c r="T16" i="11"/>
  <c r="H14" i="11"/>
  <c r="L17" i="11"/>
  <c r="P17" i="11"/>
  <c r="T17" i="11"/>
  <c r="E107" i="10"/>
  <c r="E109" i="10"/>
  <c r="K136" i="10"/>
  <c r="K156" i="10"/>
  <c r="E160" i="10"/>
  <c r="K161" i="10"/>
  <c r="E163" i="10"/>
  <c r="K196" i="10"/>
  <c r="K203" i="10"/>
  <c r="K209" i="10"/>
  <c r="E212" i="10"/>
  <c r="E224" i="10"/>
  <c r="E232" i="10"/>
  <c r="J2" i="11"/>
  <c r="K62" i="8" s="1"/>
  <c r="O2" i="11"/>
  <c r="B67" i="8" s="1"/>
  <c r="E82" i="10"/>
  <c r="K107" i="10"/>
  <c r="K147" i="10"/>
  <c r="K155" i="10"/>
  <c r="K157" i="10"/>
  <c r="K160" i="10"/>
  <c r="F2" i="11"/>
  <c r="B43" i="8" s="1"/>
  <c r="E159" i="10"/>
  <c r="E162" i="10"/>
  <c r="E192" i="10"/>
  <c r="K225" i="10"/>
  <c r="K183" i="10"/>
  <c r="E190" i="10"/>
  <c r="K2" i="11"/>
  <c r="H63" i="8" s="1"/>
  <c r="J63" i="8" s="1"/>
  <c r="M2" i="11"/>
  <c r="B65" i="8" s="1"/>
  <c r="E41" i="10"/>
  <c r="K98" i="10"/>
  <c r="E100" i="10"/>
  <c r="E111" i="10"/>
  <c r="K138" i="10"/>
  <c r="K191" i="10"/>
  <c r="K215" i="10"/>
  <c r="D2" i="11"/>
  <c r="A3" i="9" s="1"/>
  <c r="F12" i="9" s="1"/>
  <c r="H2" i="11"/>
  <c r="U3" i="8" s="1"/>
  <c r="L2" i="11"/>
  <c r="K63" i="8" s="1"/>
  <c r="C2" i="11"/>
  <c r="T2" i="8" s="1"/>
  <c r="A1" i="10" s="1"/>
  <c r="E67" i="10"/>
  <c r="K96" i="10"/>
  <c r="K125" i="10"/>
  <c r="K153" i="10"/>
  <c r="K163" i="10"/>
  <c r="K171" i="10"/>
  <c r="G2" i="11"/>
  <c r="T3" i="8" s="1"/>
  <c r="G7" i="10" s="1"/>
  <c r="I2" i="11"/>
  <c r="H62" i="8" s="1"/>
  <c r="J62" i="8" s="1"/>
  <c r="E62" i="10"/>
  <c r="N2" i="11"/>
  <c r="B66" i="8" s="1"/>
  <c r="E97" i="10"/>
  <c r="K101" i="10"/>
  <c r="E103" i="10"/>
  <c r="K195" i="10"/>
  <c r="E2" i="11"/>
  <c r="E115" i="10"/>
  <c r="E119" i="10"/>
  <c r="E121" i="10"/>
  <c r="K126" i="10"/>
  <c r="K175" i="10"/>
  <c r="E182" i="10"/>
  <c r="K45" i="10"/>
  <c r="E60" i="10"/>
  <c r="E71" i="10"/>
  <c r="K93" i="10"/>
  <c r="E143" i="10"/>
  <c r="E147" i="10"/>
  <c r="E149" i="10"/>
  <c r="K150" i="10"/>
  <c r="E187" i="10"/>
  <c r="E191" i="10"/>
  <c r="K51" i="10"/>
  <c r="K83" i="10"/>
  <c r="E88" i="10"/>
  <c r="E104" i="10"/>
  <c r="K115" i="10"/>
  <c r="E131" i="10"/>
  <c r="K137" i="10"/>
  <c r="E145" i="10"/>
  <c r="K193" i="10"/>
  <c r="E200" i="10"/>
  <c r="E203" i="10"/>
  <c r="K205" i="10"/>
  <c r="E207" i="10"/>
  <c r="K208" i="10"/>
  <c r="K210" i="10"/>
  <c r="K217" i="10"/>
  <c r="K224" i="10"/>
  <c r="K40" i="10"/>
  <c r="E136" i="10"/>
  <c r="E139" i="10"/>
  <c r="K142" i="10"/>
  <c r="E144" i="10"/>
  <c r="K145" i="10"/>
  <c r="E148" i="10"/>
  <c r="K152" i="10"/>
  <c r="E156" i="10"/>
  <c r="E175" i="10"/>
  <c r="K42" i="10"/>
  <c r="K48" i="10"/>
  <c r="E65" i="10"/>
  <c r="E132" i="10"/>
  <c r="K144" i="10"/>
  <c r="K148" i="10"/>
  <c r="E150" i="10"/>
  <c r="E53" i="10"/>
  <c r="K73" i="10"/>
  <c r="K77" i="10"/>
  <c r="K85" i="10"/>
  <c r="K88" i="10"/>
  <c r="E91" i="10"/>
  <c r="E92" i="10"/>
  <c r="K104" i="10"/>
  <c r="E106" i="10"/>
  <c r="K109" i="10"/>
  <c r="K112" i="10"/>
  <c r="E114" i="10"/>
  <c r="E117" i="10"/>
  <c r="E133" i="10"/>
  <c r="E135" i="10"/>
  <c r="E137" i="10"/>
  <c r="E138" i="10"/>
  <c r="E141" i="10"/>
  <c r="E142" i="10"/>
  <c r="E158" i="10"/>
  <c r="K159" i="10"/>
  <c r="K167" i="10"/>
  <c r="E169" i="10"/>
  <c r="K170" i="10"/>
  <c r="E174" i="10"/>
  <c r="K178" i="10"/>
  <c r="E185" i="10"/>
  <c r="K187" i="10"/>
  <c r="K198" i="10"/>
  <c r="K207" i="10"/>
  <c r="E226" i="10"/>
  <c r="E230" i="10"/>
  <c r="E231" i="10"/>
  <c r="K53" i="10"/>
  <c r="K61" i="10"/>
  <c r="K63" i="10"/>
  <c r="E70" i="10"/>
  <c r="E75" i="10"/>
  <c r="E76" i="10"/>
  <c r="K79" i="10"/>
  <c r="K82" i="10"/>
  <c r="E87" i="10"/>
  <c r="E90" i="10"/>
  <c r="K92" i="10"/>
  <c r="E95" i="10"/>
  <c r="K106" i="10"/>
  <c r="K114" i="10"/>
  <c r="K117" i="10"/>
  <c r="K174" i="10"/>
  <c r="K186" i="10"/>
  <c r="E197" i="10"/>
  <c r="E213" i="10"/>
  <c r="K227" i="10"/>
  <c r="K55" i="10"/>
  <c r="E57" i="10"/>
  <c r="E69" i="10"/>
  <c r="K70" i="10"/>
  <c r="E72" i="10"/>
  <c r="K76" i="10"/>
  <c r="K81" i="10"/>
  <c r="K87" i="10"/>
  <c r="K90" i="10"/>
  <c r="K91" i="10"/>
  <c r="E94" i="10"/>
  <c r="K95" i="10"/>
  <c r="K97" i="10"/>
  <c r="K100" i="10"/>
  <c r="K120" i="10"/>
  <c r="K127" i="10"/>
  <c r="E140" i="10"/>
  <c r="E151" i="10"/>
  <c r="E154" i="10"/>
  <c r="E157" i="10"/>
  <c r="K158" i="10"/>
  <c r="K162" i="10"/>
  <c r="E166" i="10"/>
  <c r="K182" i="10"/>
  <c r="E194" i="10"/>
  <c r="E205" i="10"/>
  <c r="K206" i="10"/>
  <c r="E209" i="10"/>
  <c r="K235" i="10"/>
  <c r="E52" i="10"/>
  <c r="K66" i="10"/>
  <c r="E68" i="10"/>
  <c r="K72" i="10"/>
  <c r="K75" i="10"/>
  <c r="E84" i="10"/>
  <c r="E86" i="10"/>
  <c r="E89" i="10"/>
  <c r="E99" i="10"/>
  <c r="K103" i="10"/>
  <c r="E105" i="10"/>
  <c r="E108" i="10"/>
  <c r="K111" i="10"/>
  <c r="E113" i="10"/>
  <c r="E116" i="10"/>
  <c r="K154" i="10"/>
  <c r="E161" i="10"/>
  <c r="K166" i="10"/>
  <c r="E173" i="10"/>
  <c r="E181" i="10"/>
  <c r="E193" i="10"/>
  <c r="E234" i="10"/>
  <c r="K52" i="10"/>
  <c r="E54" i="10"/>
  <c r="K68" i="10"/>
  <c r="E74" i="10"/>
  <c r="K80" i="10"/>
  <c r="K84" i="10"/>
  <c r="K86" i="10"/>
  <c r="E93" i="10"/>
  <c r="K94" i="10"/>
  <c r="E102" i="10"/>
  <c r="K105" i="10"/>
  <c r="K108" i="10"/>
  <c r="E110" i="10"/>
  <c r="K113" i="10"/>
  <c r="K116" i="10"/>
  <c r="E153" i="10"/>
  <c r="K194" i="10"/>
  <c r="K74" i="10"/>
  <c r="K78" i="10"/>
  <c r="K89" i="10"/>
  <c r="K99" i="10"/>
  <c r="K102" i="10"/>
  <c r="K110" i="10"/>
  <c r="K119" i="10"/>
  <c r="K54" i="10"/>
  <c r="K71" i="10"/>
  <c r="E85" i="10"/>
  <c r="E96" i="10"/>
  <c r="E98" i="10"/>
  <c r="E101" i="10"/>
  <c r="E118" i="10"/>
  <c r="E134" i="10"/>
  <c r="E165" i="10"/>
  <c r="E177" i="10"/>
  <c r="E178" i="10"/>
  <c r="E189" i="10"/>
  <c r="K190" i="10"/>
  <c r="E201" i="10"/>
  <c r="K202" i="10"/>
  <c r="K218" i="10"/>
  <c r="K41" i="10"/>
  <c r="E47" i="10"/>
  <c r="E48" i="10"/>
  <c r="E63" i="10"/>
  <c r="E127" i="10"/>
  <c r="K185" i="10"/>
  <c r="E62" i="9"/>
  <c r="E44" i="10"/>
  <c r="E168" i="10"/>
  <c r="K169" i="10"/>
  <c r="K181" i="10"/>
  <c r="E184" i="10"/>
  <c r="K189" i="10"/>
  <c r="E40" i="10"/>
  <c r="K44" i="10"/>
  <c r="E46" i="10"/>
  <c r="K47" i="10"/>
  <c r="E50" i="10"/>
  <c r="E51" i="10"/>
  <c r="K57" i="10"/>
  <c r="E59" i="10"/>
  <c r="K60" i="10"/>
  <c r="K65" i="10"/>
  <c r="K69" i="10"/>
  <c r="E79" i="10"/>
  <c r="E83" i="10"/>
  <c r="K131" i="10"/>
  <c r="K134" i="10"/>
  <c r="E176" i="10"/>
  <c r="E180" i="10"/>
  <c r="E188" i="10"/>
  <c r="E39" i="10"/>
  <c r="E126" i="10"/>
  <c r="K177" i="10"/>
  <c r="E42" i="10"/>
  <c r="E43" i="10"/>
  <c r="K46" i="10"/>
  <c r="E56" i="10"/>
  <c r="E58" i="10"/>
  <c r="K59" i="10"/>
  <c r="K62" i="10"/>
  <c r="E64" i="10"/>
  <c r="K67" i="10"/>
  <c r="E73" i="10"/>
  <c r="E81" i="10"/>
  <c r="K133" i="10"/>
  <c r="K39" i="10"/>
  <c r="K43" i="10"/>
  <c r="E49" i="10"/>
  <c r="K50" i="10"/>
  <c r="K56" i="10"/>
  <c r="K58" i="10"/>
  <c r="E61" i="10"/>
  <c r="K64" i="10"/>
  <c r="E77" i="10"/>
  <c r="E78" i="10"/>
  <c r="E80" i="10"/>
  <c r="K173" i="10"/>
  <c r="K222" i="10"/>
  <c r="K38" i="10"/>
  <c r="E45" i="10"/>
  <c r="K49" i="10"/>
  <c r="E66" i="10"/>
  <c r="E125" i="10"/>
  <c r="K132" i="10"/>
  <c r="K135" i="10"/>
  <c r="E172" i="10"/>
  <c r="E221" i="10"/>
  <c r="E38" i="10"/>
  <c r="AJ220" i="7"/>
  <c r="AL208" i="7"/>
  <c r="E184" i="7"/>
  <c r="BD98" i="7"/>
  <c r="BE98" i="7" s="1"/>
  <c r="AJ98" i="7"/>
  <c r="AP98" i="7"/>
  <c r="AG98" i="7"/>
  <c r="AL98" i="7"/>
  <c r="AQ98" i="7"/>
  <c r="AK98" i="7"/>
  <c r="AO98" i="7"/>
  <c r="G190" i="7"/>
  <c r="P190" i="7"/>
  <c r="B190" i="7"/>
  <c r="K190" i="7"/>
  <c r="J190" i="7"/>
  <c r="M190" i="7"/>
  <c r="N190" i="7"/>
  <c r="L190" i="7"/>
  <c r="BD134" i="7"/>
  <c r="BE134" i="7" s="1"/>
  <c r="AJ134" i="7"/>
  <c r="AS134" i="7"/>
  <c r="AG134" i="7"/>
  <c r="AQ134" i="7"/>
  <c r="AL134" i="7"/>
  <c r="AR134" i="7"/>
  <c r="AN134" i="7"/>
  <c r="AO134" i="7"/>
  <c r="AU134" i="7"/>
  <c r="BF193" i="7"/>
  <c r="F190" i="7"/>
  <c r="F153" i="7"/>
  <c r="I153" i="7"/>
  <c r="G153" i="7"/>
  <c r="J153" i="7"/>
  <c r="L153" i="7"/>
  <c r="B153" i="7"/>
  <c r="N153" i="7"/>
  <c r="K153" i="7"/>
  <c r="M153" i="7"/>
  <c r="E153" i="7"/>
  <c r="I148" i="7"/>
  <c r="P148" i="7"/>
  <c r="K148" i="7"/>
  <c r="G148" i="7"/>
  <c r="N148" i="7"/>
  <c r="J148" i="7"/>
  <c r="B148" i="7"/>
  <c r="L148" i="7"/>
  <c r="P143" i="7"/>
  <c r="B143" i="7"/>
  <c r="G143" i="7"/>
  <c r="E143" i="7"/>
  <c r="J143" i="7"/>
  <c r="M143" i="7"/>
  <c r="K143" i="7"/>
  <c r="N143" i="7"/>
  <c r="F143" i="7"/>
  <c r="L143" i="7"/>
  <c r="I143" i="7"/>
  <c r="J12" i="7"/>
  <c r="K12" i="7"/>
  <c r="E12" i="7"/>
  <c r="G12" i="7"/>
  <c r="P12" i="7"/>
  <c r="F12" i="7"/>
  <c r="I12" i="7"/>
  <c r="L12" i="7"/>
  <c r="N12" i="7"/>
  <c r="M12" i="7"/>
  <c r="BD200" i="7"/>
  <c r="BE200" i="7" s="1"/>
  <c r="AU200" i="7"/>
  <c r="AR200" i="7"/>
  <c r="AN200" i="7"/>
  <c r="AG200" i="7"/>
  <c r="AJ200" i="7"/>
  <c r="I212" i="7"/>
  <c r="K212" i="7"/>
  <c r="B212" i="7"/>
  <c r="M212" i="7"/>
  <c r="P212" i="7"/>
  <c r="L212" i="7"/>
  <c r="E212" i="7"/>
  <c r="G212" i="7"/>
  <c r="J212" i="7"/>
  <c r="N212" i="7"/>
  <c r="BD116" i="7"/>
  <c r="BE116" i="7" s="1"/>
  <c r="AP116" i="7"/>
  <c r="AG116" i="7"/>
  <c r="AJ116" i="7"/>
  <c r="AN116" i="7"/>
  <c r="AS116" i="7"/>
  <c r="AO116" i="7"/>
  <c r="G184" i="7"/>
  <c r="I184" i="7"/>
  <c r="J184" i="7"/>
  <c r="B184" i="7"/>
  <c r="F184" i="7"/>
  <c r="P184" i="7"/>
  <c r="K184" i="7"/>
  <c r="N184" i="7"/>
  <c r="L184" i="7"/>
  <c r="AU116" i="7"/>
  <c r="AK116" i="7"/>
  <c r="AQ116" i="7"/>
  <c r="E190" i="7"/>
  <c r="AO13" i="7"/>
  <c r="BD13" i="7"/>
  <c r="BE13" i="7" s="1"/>
  <c r="AJ13" i="7"/>
  <c r="AG13" i="7"/>
  <c r="AL13" i="7"/>
  <c r="AR13" i="7"/>
  <c r="AP13" i="7"/>
  <c r="AN13" i="7"/>
  <c r="AS13" i="7"/>
  <c r="N64" i="7"/>
  <c r="J40" i="7"/>
  <c r="K70" i="7"/>
  <c r="AG89" i="7"/>
  <c r="P76" i="7"/>
  <c r="I124" i="7"/>
  <c r="I16" i="7"/>
  <c r="AF185" i="7"/>
  <c r="AT185" i="7" s="1"/>
  <c r="B180" i="7"/>
  <c r="P180" i="7"/>
  <c r="P17" i="7"/>
  <c r="I17" i="7"/>
  <c r="G17" i="7"/>
  <c r="L70" i="7"/>
  <c r="M76" i="7"/>
  <c r="K76" i="7"/>
  <c r="I166" i="7"/>
  <c r="G46" i="7"/>
  <c r="C180" i="3"/>
  <c r="I195" i="7"/>
  <c r="P195" i="7"/>
  <c r="E23" i="7"/>
  <c r="L23" i="7"/>
  <c r="P23" i="7"/>
  <c r="J23" i="7"/>
  <c r="N23" i="7"/>
  <c r="G23" i="7"/>
  <c r="G201" i="7"/>
  <c r="E201" i="7"/>
  <c r="L120" i="7"/>
  <c r="N120" i="7"/>
  <c r="P64" i="7"/>
  <c r="G64" i="7"/>
  <c r="P58" i="7"/>
  <c r="K58" i="7"/>
  <c r="I58" i="7"/>
  <c r="P52" i="7"/>
  <c r="G52" i="7"/>
  <c r="P40" i="7"/>
  <c r="I40" i="7"/>
  <c r="K34" i="7"/>
  <c r="P34" i="7"/>
  <c r="G28" i="7"/>
  <c r="K28" i="7"/>
  <c r="G208" i="7"/>
  <c r="I208" i="7"/>
  <c r="G202" i="7"/>
  <c r="L202" i="7"/>
  <c r="N202" i="7"/>
  <c r="P196" i="7"/>
  <c r="I196" i="7"/>
  <c r="G172" i="7"/>
  <c r="I172" i="7"/>
  <c r="F160" i="7"/>
  <c r="P160" i="7"/>
  <c r="G142" i="7"/>
  <c r="I142" i="7"/>
  <c r="G136" i="7"/>
  <c r="K136" i="7"/>
  <c r="G130" i="7"/>
  <c r="P130" i="7"/>
  <c r="G118" i="7"/>
  <c r="I118" i="7"/>
  <c r="F106" i="7"/>
  <c r="P106" i="7"/>
  <c r="P100" i="7"/>
  <c r="N100" i="7"/>
  <c r="K94" i="7"/>
  <c r="L94" i="7"/>
  <c r="G88" i="7"/>
  <c r="I88" i="7"/>
  <c r="I82" i="7"/>
  <c r="P82" i="7"/>
  <c r="K82" i="7"/>
  <c r="G82" i="7"/>
  <c r="G22" i="7"/>
  <c r="P22" i="7"/>
  <c r="I22" i="7"/>
  <c r="G4" i="7"/>
  <c r="I4" i="7"/>
  <c r="AF88" i="7"/>
  <c r="AT88" i="7" s="1"/>
  <c r="C107" i="3"/>
  <c r="C101" i="3"/>
  <c r="AF82" i="7"/>
  <c r="AT82" i="7" s="1"/>
  <c r="AF76" i="7"/>
  <c r="AT76" i="7" s="1"/>
  <c r="C95" i="3"/>
  <c r="AF64" i="7"/>
  <c r="AT64" i="7" s="1"/>
  <c r="C83" i="3"/>
  <c r="C77" i="3"/>
  <c r="AF58" i="7"/>
  <c r="AT58" i="7" s="1"/>
  <c r="AF52" i="7"/>
  <c r="AT52" i="7" s="1"/>
  <c r="C71" i="3"/>
  <c r="C53" i="3"/>
  <c r="AF34" i="7"/>
  <c r="AT34" i="7" s="1"/>
  <c r="AF28" i="7"/>
  <c r="AT28" i="7" s="1"/>
  <c r="C47" i="3"/>
  <c r="AF22" i="7"/>
  <c r="AT22" i="7" s="1"/>
  <c r="C41" i="3"/>
  <c r="AF16" i="7"/>
  <c r="AT16" i="7" s="1"/>
  <c r="C35" i="3"/>
  <c r="AF10" i="7"/>
  <c r="AT10" i="7" s="1"/>
  <c r="C29" i="3"/>
  <c r="C23" i="3"/>
  <c r="AF4" i="7"/>
  <c r="AT4" i="7" s="1"/>
  <c r="C216" i="3"/>
  <c r="AF197" i="7"/>
  <c r="AT197" i="7" s="1"/>
  <c r="AF191" i="7"/>
  <c r="AT191" i="7" s="1"/>
  <c r="C210" i="3"/>
  <c r="AF179" i="7"/>
  <c r="AT179" i="7" s="1"/>
  <c r="C198" i="3"/>
  <c r="C186" i="3"/>
  <c r="AF167" i="7"/>
  <c r="AT167" i="7" s="1"/>
  <c r="AF119" i="7"/>
  <c r="AT119" i="7" s="1"/>
  <c r="C138" i="3"/>
  <c r="AF107" i="7"/>
  <c r="AT107" i="7" s="1"/>
  <c r="C126" i="3"/>
  <c r="C120" i="3"/>
  <c r="AF101" i="7"/>
  <c r="AT101" i="7" s="1"/>
  <c r="P51" i="10"/>
  <c r="O51" i="10"/>
  <c r="J51" i="10"/>
  <c r="M51" i="10"/>
  <c r="I51" i="10"/>
  <c r="G51" i="10"/>
  <c r="B51" i="10"/>
  <c r="I105" i="10"/>
  <c r="O105" i="10"/>
  <c r="M105" i="10"/>
  <c r="P105" i="10"/>
  <c r="B105" i="10"/>
  <c r="G105" i="10"/>
  <c r="J105" i="10"/>
  <c r="I125" i="10"/>
  <c r="O125" i="10"/>
  <c r="M125" i="10"/>
  <c r="J125" i="10"/>
  <c r="P125" i="10"/>
  <c r="B125" i="10"/>
  <c r="G125" i="10"/>
  <c r="O147" i="10"/>
  <c r="P147" i="10"/>
  <c r="J147" i="10"/>
  <c r="I147" i="10"/>
  <c r="B147" i="10"/>
  <c r="G147" i="10"/>
  <c r="M147" i="10"/>
  <c r="I128" i="9"/>
  <c r="K121" i="10"/>
  <c r="M163" i="9"/>
  <c r="B163" i="9"/>
  <c r="M169" i="9"/>
  <c r="B169" i="9"/>
  <c r="M175" i="9"/>
  <c r="B175" i="9"/>
  <c r="M181" i="9"/>
  <c r="B181" i="9"/>
  <c r="M187" i="9"/>
  <c r="B187" i="9"/>
  <c r="M193" i="9"/>
  <c r="B193" i="9"/>
  <c r="M199" i="9"/>
  <c r="B199" i="9"/>
  <c r="M205" i="9"/>
  <c r="B205" i="9"/>
  <c r="M211" i="9"/>
  <c r="B211" i="9"/>
  <c r="M217" i="9"/>
  <c r="B217" i="9"/>
  <c r="M223" i="9"/>
  <c r="B223" i="9"/>
  <c r="M229" i="9"/>
  <c r="B229" i="9"/>
  <c r="M235" i="9"/>
  <c r="B235" i="9"/>
  <c r="M241" i="9"/>
  <c r="B241" i="9"/>
  <c r="M201" i="7"/>
  <c r="M64" i="7"/>
  <c r="M52" i="7"/>
  <c r="L64" i="7"/>
  <c r="P118" i="7"/>
  <c r="P142" i="7"/>
  <c r="P172" i="7"/>
  <c r="P46" i="7"/>
  <c r="P202" i="7"/>
  <c r="G178" i="7"/>
  <c r="G112" i="7"/>
  <c r="I34" i="7"/>
  <c r="I100" i="7"/>
  <c r="G120" i="7"/>
  <c r="P28" i="7"/>
  <c r="G160" i="7"/>
  <c r="I52" i="7"/>
  <c r="I76" i="7"/>
  <c r="C114" i="3"/>
  <c r="C65" i="3"/>
  <c r="B64" i="7"/>
  <c r="J28" i="7"/>
  <c r="L28" i="7"/>
  <c r="L52" i="7"/>
  <c r="B34" i="7"/>
  <c r="K120" i="7"/>
  <c r="K118" i="7"/>
  <c r="K142" i="7"/>
  <c r="K46" i="7"/>
  <c r="F202" i="7"/>
  <c r="I112" i="7"/>
  <c r="G100" i="7"/>
  <c r="P120" i="7"/>
  <c r="I201" i="7"/>
  <c r="I160" i="7"/>
  <c r="I154" i="7"/>
  <c r="I70" i="7"/>
  <c r="AF125" i="7"/>
  <c r="AT125" i="7" s="1"/>
  <c r="AF40" i="7"/>
  <c r="AT40" i="7" s="1"/>
  <c r="G138" i="7"/>
  <c r="F138" i="7"/>
  <c r="P6" i="7"/>
  <c r="G6" i="7"/>
  <c r="BC4" i="7"/>
  <c r="BB4" i="7"/>
  <c r="BB10" i="7"/>
  <c r="BC10" i="7"/>
  <c r="AX12" i="7"/>
  <c r="AY12" i="7"/>
  <c r="BC16" i="7"/>
  <c r="BB16" i="7"/>
  <c r="AX21" i="7"/>
  <c r="AY21" i="7"/>
  <c r="BC22" i="7"/>
  <c r="BB22" i="7"/>
  <c r="AY27" i="7"/>
  <c r="AX27" i="7"/>
  <c r="AX33" i="7"/>
  <c r="AY33" i="7"/>
  <c r="BB37" i="7"/>
  <c r="BC37" i="7"/>
  <c r="AX39" i="7"/>
  <c r="AY39" i="7"/>
  <c r="BC43" i="7"/>
  <c r="BB43" i="7"/>
  <c r="AY48" i="7"/>
  <c r="AX48" i="7"/>
  <c r="BC49" i="7"/>
  <c r="BB49" i="7"/>
  <c r="AX54" i="7"/>
  <c r="AY54" i="7"/>
  <c r="AY60" i="7"/>
  <c r="AX60" i="7"/>
  <c r="BB64" i="7"/>
  <c r="BC64" i="7"/>
  <c r="AY66" i="7"/>
  <c r="AX66" i="7"/>
  <c r="BC70" i="7"/>
  <c r="BB70" i="7"/>
  <c r="AY75" i="7"/>
  <c r="AX75" i="7"/>
  <c r="BC76" i="7"/>
  <c r="BB76" i="7"/>
  <c r="AY81" i="7"/>
  <c r="AX81" i="7"/>
  <c r="BC85" i="7"/>
  <c r="BB85" i="7"/>
  <c r="AY90" i="7"/>
  <c r="AX90" i="7"/>
  <c r="BC94" i="7"/>
  <c r="BB94" i="7"/>
  <c r="AY99" i="7"/>
  <c r="AX99" i="7"/>
  <c r="BC103" i="7"/>
  <c r="BB103" i="7"/>
  <c r="AY108" i="7"/>
  <c r="AX108" i="7"/>
  <c r="BC112" i="7"/>
  <c r="BB112" i="7"/>
  <c r="AY117" i="7"/>
  <c r="AX117" i="7"/>
  <c r="BC121" i="7"/>
  <c r="BB121" i="7"/>
  <c r="AY126" i="7"/>
  <c r="AX126" i="7"/>
  <c r="BC130" i="7"/>
  <c r="BB130" i="7"/>
  <c r="AY135" i="7"/>
  <c r="AX135" i="7"/>
  <c r="BC139" i="7"/>
  <c r="BB139" i="7"/>
  <c r="AY144" i="7"/>
  <c r="AX144" i="7"/>
  <c r="BC148" i="7"/>
  <c r="BB148" i="7"/>
  <c r="AY153" i="7"/>
  <c r="AX153" i="7"/>
  <c r="BC157" i="7"/>
  <c r="BB157" i="7"/>
  <c r="AY162" i="7"/>
  <c r="AX162" i="7"/>
  <c r="AX3" i="7"/>
  <c r="AX6" i="7"/>
  <c r="BB160" i="7"/>
  <c r="BB151" i="7"/>
  <c r="BB142" i="7"/>
  <c r="BB133" i="7"/>
  <c r="BB124" i="7"/>
  <c r="BB115" i="7"/>
  <c r="BB106" i="7"/>
  <c r="BB97" i="7"/>
  <c r="BB88" i="7"/>
  <c r="BB79" i="7"/>
  <c r="AX69" i="7"/>
  <c r="BB58" i="7"/>
  <c r="BC46" i="7"/>
  <c r="AX36" i="7"/>
  <c r="BB25" i="7"/>
  <c r="AY15" i="7"/>
  <c r="AX37" i="7"/>
  <c r="AY67" i="7"/>
  <c r="BC20" i="7"/>
  <c r="N126" i="9"/>
  <c r="N69" i="9"/>
  <c r="N181" i="9"/>
  <c r="N3" i="10"/>
  <c r="AP32" i="7"/>
  <c r="AL32" i="7"/>
  <c r="P96" i="7"/>
  <c r="E55" i="7"/>
  <c r="I68" i="7"/>
  <c r="G45" i="7"/>
  <c r="P69" i="7"/>
  <c r="I163" i="7"/>
  <c r="AY64" i="7"/>
  <c r="AX19" i="7"/>
  <c r="BC62" i="7"/>
  <c r="BC29" i="7"/>
  <c r="AY57" i="7"/>
  <c r="AY61" i="7"/>
  <c r="BB14" i="7"/>
  <c r="AB21" i="7"/>
  <c r="AD21" i="7"/>
  <c r="AA21" i="7"/>
  <c r="AE21" i="7"/>
  <c r="AY63" i="7"/>
  <c r="BB52" i="7"/>
  <c r="AY42" i="7"/>
  <c r="BB31" i="7"/>
  <c r="BC19" i="7"/>
  <c r="AX9" i="7"/>
  <c r="AX16" i="7"/>
  <c r="AY16" i="7"/>
  <c r="BB17" i="7"/>
  <c r="BC17" i="7"/>
  <c r="AY22" i="7"/>
  <c r="AX22" i="7"/>
  <c r="AY25" i="7"/>
  <c r="AX25" i="7"/>
  <c r="BB26" i="7"/>
  <c r="BC26" i="7"/>
  <c r="AX31" i="7"/>
  <c r="AY31" i="7"/>
  <c r="AY34" i="7"/>
  <c r="AX34" i="7"/>
  <c r="AY43" i="7"/>
  <c r="AX43" i="7"/>
  <c r="AY46" i="7"/>
  <c r="AX46" i="7"/>
  <c r="BC47" i="7"/>
  <c r="BB47" i="7"/>
  <c r="BB50" i="7"/>
  <c r="BC50" i="7"/>
  <c r="AY52" i="7"/>
  <c r="AX52" i="7"/>
  <c r="BB59" i="7"/>
  <c r="BC59" i="7"/>
  <c r="BB65" i="7"/>
  <c r="BC65" i="7"/>
  <c r="BB68" i="7"/>
  <c r="BC68" i="7"/>
  <c r="AX70" i="7"/>
  <c r="AY70" i="7"/>
  <c r="AY73" i="7"/>
  <c r="AX73" i="7"/>
  <c r="BC77" i="7"/>
  <c r="BB77" i="7"/>
  <c r="P224" i="10"/>
  <c r="G224" i="10"/>
  <c r="J224" i="10"/>
  <c r="B224" i="10"/>
  <c r="O224" i="10"/>
  <c r="M224" i="10"/>
  <c r="I224" i="10"/>
  <c r="AY30" i="7"/>
  <c r="J41" i="9"/>
  <c r="K25" i="10"/>
  <c r="C29" i="9"/>
  <c r="C31" i="10"/>
  <c r="AX199" i="7"/>
  <c r="BC161" i="7"/>
  <c r="BC140" i="7"/>
  <c r="AY124" i="7"/>
  <c r="AY106" i="7"/>
  <c r="BC86" i="7"/>
  <c r="BC194" i="7"/>
  <c r="AX175" i="7"/>
  <c r="BC158" i="7"/>
  <c r="AY142" i="7"/>
  <c r="AX121" i="7"/>
  <c r="AX103" i="7"/>
  <c r="AX85" i="7"/>
  <c r="BB188" i="7"/>
  <c r="BC176" i="7"/>
  <c r="BC155" i="7"/>
  <c r="BB131" i="7"/>
  <c r="BC113" i="7"/>
  <c r="BB89" i="7"/>
  <c r="BC197" i="7"/>
  <c r="AX178" i="7"/>
  <c r="AX163" i="7"/>
  <c r="AX139" i="7"/>
  <c r="BB116" i="7"/>
  <c r="AX100" i="7"/>
  <c r="BC170" i="7"/>
  <c r="AX157" i="7"/>
  <c r="AY94" i="7"/>
  <c r="BC137" i="7"/>
  <c r="BC122" i="7"/>
  <c r="M21" i="10"/>
  <c r="L21" i="10"/>
  <c r="O21" i="10"/>
  <c r="P44" i="10"/>
  <c r="B44" i="10"/>
  <c r="I44" i="10"/>
  <c r="O44" i="10"/>
  <c r="G44" i="10"/>
  <c r="M44" i="10"/>
  <c r="M172" i="10"/>
  <c r="B172" i="10"/>
  <c r="I172" i="10"/>
  <c r="P172" i="10"/>
  <c r="P174" i="10"/>
  <c r="J174" i="10"/>
  <c r="G174" i="10"/>
  <c r="B174" i="10"/>
  <c r="M174" i="10"/>
  <c r="I174" i="10"/>
  <c r="O174" i="10"/>
  <c r="J210" i="10"/>
  <c r="P210" i="10"/>
  <c r="G210" i="10"/>
  <c r="B210" i="10"/>
  <c r="M210" i="10"/>
  <c r="I210" i="10"/>
  <c r="O210" i="10"/>
  <c r="I157" i="10"/>
  <c r="O157" i="10"/>
  <c r="M157" i="10"/>
  <c r="J157" i="10"/>
  <c r="B157" i="10"/>
  <c r="P21" i="10"/>
  <c r="O165" i="10"/>
  <c r="B165" i="10"/>
  <c r="I165" i="10"/>
  <c r="P165" i="10"/>
  <c r="J165" i="10"/>
  <c r="M165" i="10"/>
  <c r="P55" i="10"/>
  <c r="G55" i="10"/>
  <c r="M55" i="10"/>
  <c r="J55" i="10"/>
  <c r="O55" i="10"/>
  <c r="I55" i="10"/>
  <c r="P64" i="10"/>
  <c r="B64" i="10"/>
  <c r="G64" i="10"/>
  <c r="I64" i="10"/>
  <c r="O64" i="10"/>
  <c r="J64" i="10"/>
  <c r="P104" i="10"/>
  <c r="O104" i="10"/>
  <c r="J104" i="10"/>
  <c r="M104" i="10"/>
  <c r="B104" i="10"/>
  <c r="I104" i="10"/>
  <c r="G104" i="10"/>
  <c r="B43" i="10"/>
  <c r="O43" i="10"/>
  <c r="P124" i="10"/>
  <c r="J124" i="10"/>
  <c r="O124" i="10"/>
  <c r="M197" i="10"/>
  <c r="I197" i="10"/>
  <c r="O197" i="10"/>
  <c r="B197" i="10"/>
  <c r="J197" i="10"/>
  <c r="P197" i="10"/>
  <c r="M209" i="10"/>
  <c r="O209" i="10"/>
  <c r="I113" i="10"/>
  <c r="O113" i="10"/>
  <c r="M113" i="10"/>
  <c r="P113" i="10"/>
  <c r="B113" i="10"/>
  <c r="J113" i="10"/>
  <c r="G113" i="10"/>
  <c r="P191" i="10"/>
  <c r="G191" i="10"/>
  <c r="B191" i="10"/>
  <c r="M191" i="10"/>
  <c r="O203" i="10"/>
  <c r="G203" i="10"/>
  <c r="M203" i="10"/>
  <c r="P43" i="10"/>
  <c r="M43" i="10"/>
  <c r="J43" i="10"/>
  <c r="O135" i="10"/>
  <c r="G135" i="10"/>
  <c r="I135" i="10"/>
  <c r="B135" i="10"/>
  <c r="P142" i="10"/>
  <c r="J142" i="10"/>
  <c r="O142" i="10"/>
  <c r="B142" i="10"/>
  <c r="I142" i="10"/>
  <c r="G142" i="10"/>
  <c r="O219" i="10"/>
  <c r="B219" i="10"/>
  <c r="J219" i="10"/>
  <c r="I219" i="10"/>
  <c r="M219" i="10"/>
  <c r="O222" i="10"/>
  <c r="G222" i="10"/>
  <c r="J222" i="10"/>
  <c r="M222" i="10"/>
  <c r="I112" i="10"/>
  <c r="P84" i="10"/>
  <c r="G78" i="10"/>
  <c r="J84" i="10"/>
  <c r="I52" i="10"/>
  <c r="I78" i="10"/>
  <c r="J38" i="10"/>
  <c r="P38" i="10"/>
  <c r="M38" i="10"/>
  <c r="P39" i="10"/>
  <c r="G58" i="10"/>
  <c r="P58" i="10"/>
  <c r="O61" i="10"/>
  <c r="B61" i="10"/>
  <c r="I61" i="10"/>
  <c r="P61" i="10"/>
  <c r="P100" i="10"/>
  <c r="J100" i="10"/>
  <c r="O100" i="10"/>
  <c r="I101" i="10"/>
  <c r="O101" i="10"/>
  <c r="M101" i="10"/>
  <c r="J101" i="10"/>
  <c r="P120" i="10"/>
  <c r="O120" i="10"/>
  <c r="J120" i="10"/>
  <c r="M167" i="10"/>
  <c r="M162" i="10"/>
  <c r="G84" i="10"/>
  <c r="J52" i="10"/>
  <c r="B52" i="10"/>
  <c r="O78" i="10"/>
  <c r="H21" i="10"/>
  <c r="D21" i="10"/>
  <c r="J46" i="10"/>
  <c r="P46" i="10"/>
  <c r="M46" i="10"/>
  <c r="M62" i="10"/>
  <c r="O62" i="10"/>
  <c r="I72" i="10"/>
  <c r="O72" i="10"/>
  <c r="B72" i="10"/>
  <c r="J72" i="10"/>
  <c r="G74" i="10"/>
  <c r="P74" i="10"/>
  <c r="O80" i="10"/>
  <c r="P80" i="10"/>
  <c r="M80" i="10"/>
  <c r="M85" i="10"/>
  <c r="O85" i="10"/>
  <c r="B85" i="10"/>
  <c r="I85" i="10"/>
  <c r="P85" i="10"/>
  <c r="M88" i="10"/>
  <c r="B88" i="10"/>
  <c r="P108" i="10"/>
  <c r="J108" i="10"/>
  <c r="O108" i="10"/>
  <c r="I109" i="10"/>
  <c r="O109" i="10"/>
  <c r="M109" i="10"/>
  <c r="J109" i="10"/>
  <c r="P128" i="10"/>
  <c r="O128" i="10"/>
  <c r="J128" i="10"/>
  <c r="O162" i="10"/>
  <c r="M164" i="10"/>
  <c r="I164" i="10"/>
  <c r="P170" i="10"/>
  <c r="J170" i="10"/>
  <c r="O170" i="10"/>
  <c r="M180" i="10"/>
  <c r="B180" i="10"/>
  <c r="P228" i="10"/>
  <c r="G228" i="10"/>
  <c r="J54" i="10"/>
  <c r="P54" i="10"/>
  <c r="M54" i="10"/>
  <c r="M70" i="10"/>
  <c r="P70" i="10"/>
  <c r="B70" i="10"/>
  <c r="M72" i="10"/>
  <c r="B80" i="10"/>
  <c r="I97" i="10"/>
  <c r="O97" i="10"/>
  <c r="M97" i="10"/>
  <c r="P97" i="10"/>
  <c r="B97" i="10"/>
  <c r="B109" i="10"/>
  <c r="P116" i="10"/>
  <c r="J116" i="10"/>
  <c r="O116" i="10"/>
  <c r="I117" i="10"/>
  <c r="O117" i="10"/>
  <c r="M117" i="10"/>
  <c r="J117" i="10"/>
  <c r="J166" i="10"/>
  <c r="O166" i="10"/>
  <c r="P182" i="10"/>
  <c r="J182" i="10"/>
  <c r="P52" i="10"/>
  <c r="G52" i="10"/>
  <c r="M67" i="10"/>
  <c r="B67" i="10"/>
  <c r="P112" i="10"/>
  <c r="O112" i="10"/>
  <c r="J112" i="10"/>
  <c r="I121" i="10"/>
  <c r="O121" i="10"/>
  <c r="M121" i="10"/>
  <c r="P121" i="10"/>
  <c r="B121" i="10"/>
  <c r="M149" i="10"/>
  <c r="I149" i="10"/>
  <c r="O149" i="10"/>
  <c r="B149" i="10"/>
  <c r="J149" i="10"/>
  <c r="P153" i="10"/>
  <c r="M153" i="10"/>
  <c r="O153" i="10"/>
  <c r="B153" i="10"/>
  <c r="P162" i="10"/>
  <c r="J162" i="10"/>
  <c r="J214" i="10"/>
  <c r="O214" i="10"/>
  <c r="M214" i="10"/>
  <c r="I214" i="10"/>
  <c r="O223" i="10"/>
  <c r="B223" i="10"/>
  <c r="I223" i="10"/>
  <c r="P223" i="10"/>
  <c r="M223" i="10"/>
  <c r="J223" i="10"/>
  <c r="B65" i="10"/>
  <c r="O65" i="10"/>
  <c r="B73" i="10"/>
  <c r="O73" i="10"/>
  <c r="O83" i="10"/>
  <c r="M83" i="10"/>
  <c r="M145" i="10"/>
  <c r="O145" i="10"/>
  <c r="M161" i="10"/>
  <c r="O161" i="10"/>
  <c r="M173" i="10"/>
  <c r="O173" i="10"/>
  <c r="M181" i="10"/>
  <c r="M193" i="10"/>
  <c r="O193" i="10"/>
  <c r="M196" i="10"/>
  <c r="B201" i="10"/>
  <c r="O201" i="10"/>
  <c r="O215" i="10"/>
  <c r="B215" i="10"/>
  <c r="P216" i="10"/>
  <c r="O235" i="10"/>
  <c r="B235" i="10"/>
  <c r="M235" i="10"/>
  <c r="J235" i="10"/>
  <c r="P235" i="10"/>
  <c r="O89" i="10"/>
  <c r="B89" i="10"/>
  <c r="O133" i="10"/>
  <c r="B133" i="10"/>
  <c r="O226" i="10"/>
  <c r="D28" i="9"/>
  <c r="F28" i="9"/>
  <c r="P86" i="10"/>
  <c r="J89" i="10"/>
  <c r="B93" i="10"/>
  <c r="O93" i="10"/>
  <c r="O95" i="10"/>
  <c r="M129" i="10"/>
  <c r="P129" i="10"/>
  <c r="J133" i="10"/>
  <c r="O137" i="10"/>
  <c r="B137" i="10"/>
  <c r="B140" i="10"/>
  <c r="I148" i="10"/>
  <c r="J181" i="10"/>
  <c r="B189" i="10"/>
  <c r="O189" i="10"/>
  <c r="M201" i="10"/>
  <c r="O207" i="10"/>
  <c r="B207" i="10"/>
  <c r="G212" i="10"/>
  <c r="M215" i="10"/>
  <c r="P215" i="10"/>
  <c r="J226" i="10"/>
  <c r="I235" i="9"/>
  <c r="K228" i="10"/>
  <c r="O231" i="10"/>
  <c r="B231" i="10"/>
  <c r="J231" i="10"/>
  <c r="I238" i="9"/>
  <c r="K231" i="10"/>
  <c r="F29" i="9"/>
  <c r="M29" i="9"/>
  <c r="F33" i="9"/>
  <c r="M33" i="9"/>
  <c r="AS170" i="7" l="1"/>
  <c r="AR170" i="7"/>
  <c r="AP170" i="7"/>
  <c r="AU170" i="7"/>
  <c r="AP146" i="7"/>
  <c r="AO220" i="7"/>
  <c r="BG95" i="7"/>
  <c r="BE95" i="7"/>
  <c r="AD5" i="7"/>
  <c r="AA5" i="7"/>
  <c r="AC5" i="7"/>
  <c r="AO122" i="7"/>
  <c r="AP19" i="7"/>
  <c r="AK140" i="7"/>
  <c r="AN122" i="7"/>
  <c r="AJ122" i="7"/>
  <c r="AL19" i="7"/>
  <c r="AR140" i="7"/>
  <c r="AS39" i="7"/>
  <c r="AP122" i="7"/>
  <c r="AG122" i="7"/>
  <c r="AT122" i="7"/>
  <c r="BD19" i="7"/>
  <c r="BG19" i="7" s="1"/>
  <c r="AS19" i="7"/>
  <c r="AG19" i="7"/>
  <c r="AG140" i="7"/>
  <c r="AL122" i="7"/>
  <c r="AK19" i="7"/>
  <c r="BD140" i="7"/>
  <c r="BF140" i="7" s="1"/>
  <c r="AS122" i="7"/>
  <c r="AP142" i="7"/>
  <c r="AR122" i="7"/>
  <c r="AT19" i="7"/>
  <c r="AG142" i="7"/>
  <c r="AN19" i="7"/>
  <c r="BG161" i="7"/>
  <c r="AK122" i="7"/>
  <c r="AU122" i="7"/>
  <c r="AJ142" i="7"/>
  <c r="AQ122" i="7"/>
  <c r="AU19" i="7"/>
  <c r="AR19" i="7"/>
  <c r="AP140" i="7"/>
  <c r="AN170" i="7"/>
  <c r="BD170" i="7"/>
  <c r="BG170" i="7" s="1"/>
  <c r="AP43" i="7"/>
  <c r="AU139" i="7"/>
  <c r="AL170" i="7"/>
  <c r="AT43" i="7"/>
  <c r="BD38" i="7"/>
  <c r="BG38" i="7" s="1"/>
  <c r="AS139" i="7"/>
  <c r="BD43" i="7"/>
  <c r="BF43" i="7" s="1"/>
  <c r="AK170" i="7"/>
  <c r="AP6" i="7"/>
  <c r="AP164" i="7"/>
  <c r="AS79" i="7"/>
  <c r="AN220" i="7"/>
  <c r="AL220" i="7"/>
  <c r="AQ220" i="7"/>
  <c r="BE194" i="7"/>
  <c r="AQ19" i="7"/>
  <c r="AC12" i="7"/>
  <c r="AP220" i="7"/>
  <c r="BD220" i="7"/>
  <c r="BE220" i="7" s="1"/>
  <c r="AP49" i="7"/>
  <c r="AL49" i="7"/>
  <c r="AS220" i="7"/>
  <c r="AF217" i="7"/>
  <c r="BE31" i="7"/>
  <c r="AN37" i="7"/>
  <c r="BG31" i="7"/>
  <c r="AQ79" i="7"/>
  <c r="AL140" i="7"/>
  <c r="AS69" i="7"/>
  <c r="BE122" i="7"/>
  <c r="AU137" i="7"/>
  <c r="AL79" i="7"/>
  <c r="AO37" i="7"/>
  <c r="AO103" i="7"/>
  <c r="AG69" i="7"/>
  <c r="AO69" i="7"/>
  <c r="AD12" i="7"/>
  <c r="AG112" i="7"/>
  <c r="AT69" i="7"/>
  <c r="AG43" i="7"/>
  <c r="AU131" i="7"/>
  <c r="BE30" i="7"/>
  <c r="BE135" i="7"/>
  <c r="AO170" i="7"/>
  <c r="AR142" i="7"/>
  <c r="AU8" i="7"/>
  <c r="AL181" i="7"/>
  <c r="AN181" i="7"/>
  <c r="AU181" i="7"/>
  <c r="AG164" i="7"/>
  <c r="BG153" i="7"/>
  <c r="AL75" i="7"/>
  <c r="AT75" i="7"/>
  <c r="AN75" i="7"/>
  <c r="BE153" i="7"/>
  <c r="BE151" i="7"/>
  <c r="AQ43" i="7"/>
  <c r="AS164" i="7"/>
  <c r="AG170" i="7"/>
  <c r="AO19" i="7"/>
  <c r="AO43" i="7"/>
  <c r="AS43" i="7"/>
  <c r="AK43" i="7"/>
  <c r="AS194" i="7"/>
  <c r="AA3" i="7"/>
  <c r="AP69" i="7"/>
  <c r="AK79" i="7"/>
  <c r="AS45" i="7"/>
  <c r="AE3" i="7"/>
  <c r="AK49" i="7"/>
  <c r="AK69" i="7"/>
  <c r="AT37" i="7"/>
  <c r="AT194" i="7"/>
  <c r="AR194" i="7"/>
  <c r="BD189" i="7"/>
  <c r="BG189" i="7" s="1"/>
  <c r="AG81" i="7"/>
  <c r="AB3" i="7"/>
  <c r="AG49" i="7"/>
  <c r="AL69" i="7"/>
  <c r="AR49" i="7"/>
  <c r="AD3" i="7"/>
  <c r="AR69" i="7"/>
  <c r="AN69" i="7"/>
  <c r="AT49" i="7"/>
  <c r="AJ69" i="7"/>
  <c r="AG79" i="7"/>
  <c r="AP37" i="7"/>
  <c r="AP78" i="7"/>
  <c r="BG194" i="7"/>
  <c r="AP194" i="7"/>
  <c r="AO194" i="7"/>
  <c r="AJ49" i="7"/>
  <c r="AO49" i="7"/>
  <c r="AN49" i="7"/>
  <c r="AT79" i="7"/>
  <c r="AS49" i="7"/>
  <c r="AJ37" i="7"/>
  <c r="AQ37" i="7"/>
  <c r="BD79" i="7"/>
  <c r="BG79" i="7" s="1"/>
  <c r="AL37" i="7"/>
  <c r="AU79" i="7"/>
  <c r="AG37" i="7"/>
  <c r="AL194" i="7"/>
  <c r="BD166" i="7"/>
  <c r="BF166" i="7" s="1"/>
  <c r="AJ194" i="7"/>
  <c r="AK194" i="7"/>
  <c r="BD49" i="7"/>
  <c r="BG49" i="7" s="1"/>
  <c r="AK37" i="7"/>
  <c r="AO79" i="7"/>
  <c r="AO213" i="7"/>
  <c r="AR220" i="7"/>
  <c r="AK220" i="7"/>
  <c r="BF123" i="7"/>
  <c r="AL157" i="7"/>
  <c r="AQ194" i="7"/>
  <c r="AU194" i="7"/>
  <c r="AP79" i="7"/>
  <c r="AR37" i="7"/>
  <c r="V17" i="3"/>
  <c r="W17" i="3" s="1"/>
  <c r="AU220" i="7"/>
  <c r="AG220" i="7"/>
  <c r="BE94" i="7"/>
  <c r="AN194" i="7"/>
  <c r="AG194" i="7"/>
  <c r="AN8" i="7"/>
  <c r="AQ49" i="7"/>
  <c r="AS37" i="7"/>
  <c r="BD37" i="7"/>
  <c r="BG37" i="7" s="1"/>
  <c r="AJ79" i="7"/>
  <c r="AJ67" i="7"/>
  <c r="AJ203" i="7"/>
  <c r="BG85" i="7"/>
  <c r="BF85" i="7"/>
  <c r="AP67" i="7"/>
  <c r="AU51" i="7"/>
  <c r="AT143" i="7"/>
  <c r="AO100" i="7"/>
  <c r="AO67" i="7"/>
  <c r="BD67" i="7"/>
  <c r="BF67" i="7" s="1"/>
  <c r="AK143" i="7"/>
  <c r="AU100" i="7"/>
  <c r="AG143" i="7"/>
  <c r="AT158" i="7"/>
  <c r="AK103" i="7"/>
  <c r="R17" i="3"/>
  <c r="S17" i="3" s="1"/>
  <c r="BF151" i="7"/>
  <c r="AJ103" i="7"/>
  <c r="AR67" i="7"/>
  <c r="AN67" i="7"/>
  <c r="AE11" i="7"/>
  <c r="AN143" i="7"/>
  <c r="AJ169" i="7"/>
  <c r="AG73" i="7"/>
  <c r="AO190" i="7"/>
  <c r="AQ67" i="7"/>
  <c r="AK67" i="7"/>
  <c r="AP143" i="7"/>
  <c r="AR73" i="7"/>
  <c r="AQ38" i="7"/>
  <c r="BG94" i="7"/>
  <c r="BE111" i="7"/>
  <c r="AL67" i="7"/>
  <c r="AU67" i="7"/>
  <c r="AQ143" i="7"/>
  <c r="BD143" i="7"/>
  <c r="BE143" i="7" s="1"/>
  <c r="AD11" i="7"/>
  <c r="AR143" i="7"/>
  <c r="AA11" i="7"/>
  <c r="AC11" i="7"/>
  <c r="AT146" i="7"/>
  <c r="AN146" i="7"/>
  <c r="AN73" i="7"/>
  <c r="AQ158" i="7"/>
  <c r="AR158" i="7"/>
  <c r="AP208" i="7"/>
  <c r="BF111" i="7"/>
  <c r="AS67" i="7"/>
  <c r="AG67" i="7"/>
  <c r="AS143" i="7"/>
  <c r="AJ143" i="7"/>
  <c r="AU143" i="7"/>
  <c r="AL143" i="7"/>
  <c r="AP62" i="7"/>
  <c r="AL38" i="7"/>
  <c r="AP38" i="7"/>
  <c r="AO158" i="7"/>
  <c r="AN43" i="7"/>
  <c r="AS140" i="7"/>
  <c r="AL164" i="7"/>
  <c r="AQ170" i="7"/>
  <c r="AL146" i="7"/>
  <c r="AU189" i="7"/>
  <c r="AU140" i="7"/>
  <c r="AQ140" i="7"/>
  <c r="BD158" i="7"/>
  <c r="BF158" i="7" s="1"/>
  <c r="AN140" i="7"/>
  <c r="AJ164" i="7"/>
  <c r="AO140" i="7"/>
  <c r="AQ41" i="7"/>
  <c r="AP100" i="7"/>
  <c r="AU164" i="7"/>
  <c r="AN79" i="7"/>
  <c r="AU43" i="7"/>
  <c r="AU78" i="7"/>
  <c r="AN100" i="7"/>
  <c r="AQ164" i="7"/>
  <c r="AJ140" i="7"/>
  <c r="AR43" i="7"/>
  <c r="AL43" i="7"/>
  <c r="AP113" i="7"/>
  <c r="AN80" i="7"/>
  <c r="AD26" i="7"/>
  <c r="AJ110" i="7"/>
  <c r="AG51" i="7"/>
  <c r="AP33" i="7"/>
  <c r="BE193" i="7"/>
  <c r="AJ80" i="7"/>
  <c r="AL80" i="7"/>
  <c r="AG75" i="7"/>
  <c r="AL103" i="7"/>
  <c r="AQ45" i="7"/>
  <c r="AG110" i="7"/>
  <c r="AS146" i="7"/>
  <c r="AR75" i="7"/>
  <c r="AQ103" i="7"/>
  <c r="AF206" i="7"/>
  <c r="AT206" i="7" s="1"/>
  <c r="AL139" i="7"/>
  <c r="AQ131" i="7"/>
  <c r="AG131" i="7"/>
  <c r="AR201" i="7"/>
  <c r="AR213" i="7"/>
  <c r="BE176" i="7"/>
  <c r="B34" i="10"/>
  <c r="AJ139" i="7"/>
  <c r="AR45" i="7"/>
  <c r="AL45" i="7"/>
  <c r="AQ66" i="7"/>
  <c r="AQ100" i="7"/>
  <c r="AP8" i="7"/>
  <c r="AJ8" i="7"/>
  <c r="AO8" i="7"/>
  <c r="AQ146" i="7"/>
  <c r="AS73" i="7"/>
  <c r="AO73" i="7"/>
  <c r="AN190" i="7"/>
  <c r="AQ142" i="7"/>
  <c r="BD110" i="7"/>
  <c r="BF110" i="7" s="1"/>
  <c r="AR110" i="7"/>
  <c r="AP158" i="7"/>
  <c r="AU158" i="7"/>
  <c r="AG158" i="7"/>
  <c r="AU146" i="7"/>
  <c r="AE12" i="7"/>
  <c r="AL131" i="7"/>
  <c r="AO110" i="7"/>
  <c r="AQ110" i="7"/>
  <c r="BD75" i="7"/>
  <c r="BE75" i="7" s="1"/>
  <c r="AP103" i="7"/>
  <c r="AU103" i="7"/>
  <c r="AR103" i="7"/>
  <c r="AA14" i="7"/>
  <c r="AR139" i="7"/>
  <c r="AO131" i="7"/>
  <c r="AJ131" i="7"/>
  <c r="AJ201" i="7"/>
  <c r="AA12" i="7"/>
  <c r="AK213" i="7"/>
  <c r="BE124" i="7"/>
  <c r="AA25" i="7"/>
  <c r="AN187" i="7"/>
  <c r="AN139" i="7"/>
  <c r="AJ45" i="7"/>
  <c r="AG45" i="7"/>
  <c r="AL73" i="7"/>
  <c r="AS8" i="7"/>
  <c r="AQ8" i="7"/>
  <c r="AT20" i="7"/>
  <c r="BD146" i="7"/>
  <c r="BG146" i="7" s="1"/>
  <c r="AJ73" i="7"/>
  <c r="AP20" i="7"/>
  <c r="AJ100" i="7"/>
  <c r="AL100" i="7"/>
  <c r="AN45" i="7"/>
  <c r="AS110" i="7"/>
  <c r="AS100" i="7"/>
  <c r="AR100" i="7"/>
  <c r="AJ190" i="7"/>
  <c r="AU110" i="7"/>
  <c r="AN110" i="7"/>
  <c r="AJ158" i="7"/>
  <c r="AK158" i="7"/>
  <c r="AR146" i="7"/>
  <c r="AL213" i="7"/>
  <c r="AU75" i="7"/>
  <c r="AP110" i="7"/>
  <c r="AQ75" i="7"/>
  <c r="AN103" i="7"/>
  <c r="BD103" i="7"/>
  <c r="BE103" i="7" s="1"/>
  <c r="BF124" i="7"/>
  <c r="AD14" i="7"/>
  <c r="AP139" i="7"/>
  <c r="AO139" i="7"/>
  <c r="AP131" i="7"/>
  <c r="AR131" i="7"/>
  <c r="AL150" i="7"/>
  <c r="AO225" i="7"/>
  <c r="R12" i="3"/>
  <c r="S12" i="3" s="1"/>
  <c r="BF176" i="7"/>
  <c r="AD25" i="7"/>
  <c r="AP187" i="7"/>
  <c r="AP35" i="7"/>
  <c r="AJ9" i="7"/>
  <c r="AK45" i="7"/>
  <c r="AO45" i="7"/>
  <c r="AP73" i="7"/>
  <c r="AG8" i="7"/>
  <c r="AL8" i="7"/>
  <c r="BD8" i="7"/>
  <c r="BG8" i="7" s="1"/>
  <c r="AT139" i="7"/>
  <c r="AK75" i="7"/>
  <c r="AS190" i="7"/>
  <c r="AT142" i="7"/>
  <c r="AK73" i="7"/>
  <c r="AT73" i="7"/>
  <c r="AS142" i="7"/>
  <c r="BD100" i="7"/>
  <c r="BE100" i="7" s="1"/>
  <c r="AT45" i="7"/>
  <c r="BD190" i="7"/>
  <c r="BF190" i="7" s="1"/>
  <c r="AL110" i="7"/>
  <c r="AS158" i="7"/>
  <c r="AG146" i="7"/>
  <c r="AP45" i="7"/>
  <c r="AJ146" i="7"/>
  <c r="AK146" i="7"/>
  <c r="AO75" i="7"/>
  <c r="AP75" i="7"/>
  <c r="AE14" i="7"/>
  <c r="AB14" i="7"/>
  <c r="AQ139" i="7"/>
  <c r="BD139" i="7"/>
  <c r="BE139" i="7" s="1"/>
  <c r="AS131" i="7"/>
  <c r="AN131" i="7"/>
  <c r="AF223" i="7"/>
  <c r="AT223" i="7" s="1"/>
  <c r="AJ225" i="7"/>
  <c r="AK159" i="7"/>
  <c r="AQ187" i="7"/>
  <c r="BD187" i="7"/>
  <c r="BG187" i="7" s="1"/>
  <c r="AU45" i="7"/>
  <c r="AS75" i="7"/>
  <c r="BD73" i="7"/>
  <c r="BG73" i="7" s="1"/>
  <c r="AR8" i="7"/>
  <c r="AP160" i="7"/>
  <c r="AN142" i="7"/>
  <c r="AO142" i="7"/>
  <c r="AQ73" i="7"/>
  <c r="AK110" i="7"/>
  <c r="AQ190" i="7"/>
  <c r="AL158" i="7"/>
  <c r="AR81" i="7"/>
  <c r="BD81" i="7"/>
  <c r="BF81" i="7" s="1"/>
  <c r="AU33" i="7"/>
  <c r="AK181" i="7"/>
  <c r="AL93" i="7"/>
  <c r="AT97" i="7"/>
  <c r="AN106" i="7"/>
  <c r="BE50" i="7"/>
  <c r="AA26" i="7"/>
  <c r="AO26" i="7"/>
  <c r="AS38" i="7"/>
  <c r="AJ38" i="7"/>
  <c r="BF50" i="7"/>
  <c r="AR38" i="7"/>
  <c r="AK39" i="7"/>
  <c r="AS80" i="7"/>
  <c r="BD20" i="7"/>
  <c r="BD156" i="7"/>
  <c r="BG156" i="7" s="1"/>
  <c r="AO166" i="7"/>
  <c r="AR166" i="7"/>
  <c r="AN166" i="7"/>
  <c r="AL189" i="7"/>
  <c r="AG80" i="7"/>
  <c r="AG189" i="7"/>
  <c r="BG44" i="7"/>
  <c r="BD39" i="7"/>
  <c r="BG39" i="7" s="1"/>
  <c r="AO80" i="7"/>
  <c r="AQ20" i="7"/>
  <c r="AO189" i="7"/>
  <c r="AN189" i="7"/>
  <c r="J23" i="10"/>
  <c r="BE44" i="7"/>
  <c r="BD80" i="7"/>
  <c r="BF80" i="7" s="1"/>
  <c r="AC9" i="7"/>
  <c r="AT189" i="7"/>
  <c r="AR20" i="7"/>
  <c r="AR39" i="7"/>
  <c r="AQ189" i="7"/>
  <c r="BF202" i="7"/>
  <c r="BD48" i="7"/>
  <c r="BG48" i="7" s="1"/>
  <c r="AJ20" i="7"/>
  <c r="AN63" i="7"/>
  <c r="AN20" i="7"/>
  <c r="AT187" i="7"/>
  <c r="AT63" i="7"/>
  <c r="AS189" i="7"/>
  <c r="AU190" i="7"/>
  <c r="AK8" i="7"/>
  <c r="BF61" i="7"/>
  <c r="AL166" i="7"/>
  <c r="AL39" i="7"/>
  <c r="AR80" i="7"/>
  <c r="AG20" i="7"/>
  <c r="AK80" i="7"/>
  <c r="AP190" i="7"/>
  <c r="AU208" i="7"/>
  <c r="BD208" i="7"/>
  <c r="BE208" i="7" s="1"/>
  <c r="B31" i="10"/>
  <c r="AF221" i="7"/>
  <c r="AO221" i="7" s="1"/>
  <c r="AT68" i="7"/>
  <c r="AR68" i="7"/>
  <c r="AJ208" i="7"/>
  <c r="AK208" i="7"/>
  <c r="AU66" i="7"/>
  <c r="AJ184" i="7"/>
  <c r="AU41" i="7"/>
  <c r="AQ68" i="7"/>
  <c r="AK20" i="7"/>
  <c r="AU142" i="7"/>
  <c r="AR208" i="7"/>
  <c r="AG208" i="7"/>
  <c r="BG99" i="7"/>
  <c r="AS78" i="7"/>
  <c r="AO41" i="7"/>
  <c r="AS208" i="7"/>
  <c r="AQ208" i="7"/>
  <c r="AU80" i="7"/>
  <c r="AN208" i="7"/>
  <c r="AO208" i="7"/>
  <c r="B26" i="10"/>
  <c r="AG78" i="7"/>
  <c r="AQ80" i="7"/>
  <c r="AU69" i="7"/>
  <c r="BF142" i="7"/>
  <c r="BG142" i="7"/>
  <c r="AR78" i="7"/>
  <c r="AR41" i="7"/>
  <c r="AP68" i="7"/>
  <c r="AK68" i="7"/>
  <c r="AU68" i="7"/>
  <c r="AO159" i="7"/>
  <c r="BD69" i="7"/>
  <c r="BF69" i="7" s="1"/>
  <c r="AN196" i="7"/>
  <c r="AO68" i="7"/>
  <c r="AL190" i="7"/>
  <c r="BF9" i="7"/>
  <c r="BG9" i="7"/>
  <c r="BE9" i="7"/>
  <c r="BD201" i="7"/>
  <c r="BE201" i="7" s="1"/>
  <c r="AQ9" i="7"/>
  <c r="AO160" i="7"/>
  <c r="AT174" i="7"/>
  <c r="AQ203" i="7"/>
  <c r="AO137" i="7"/>
  <c r="AK201" i="7"/>
  <c r="AL203" i="7"/>
  <c r="AK203" i="7"/>
  <c r="J35" i="10"/>
  <c r="BF129" i="7"/>
  <c r="BE142" i="7"/>
  <c r="AL9" i="7"/>
  <c r="AK54" i="7"/>
  <c r="AU39" i="7"/>
  <c r="AG39" i="7"/>
  <c r="AS57" i="7"/>
  <c r="AE7" i="7"/>
  <c r="AL160" i="7"/>
  <c r="AS201" i="7"/>
  <c r="AP21" i="7"/>
  <c r="AN9" i="7"/>
  <c r="AS168" i="7"/>
  <c r="AK57" i="7"/>
  <c r="AJ36" i="7"/>
  <c r="AP166" i="7"/>
  <c r="AT196" i="7"/>
  <c r="AU166" i="7"/>
  <c r="AT39" i="7"/>
  <c r="AL196" i="7"/>
  <c r="AU201" i="7"/>
  <c r="AQ54" i="7"/>
  <c r="AU203" i="7"/>
  <c r="V7" i="3"/>
  <c r="W7" i="3" s="1"/>
  <c r="AR203" i="7"/>
  <c r="AQ201" i="7"/>
  <c r="AO203" i="7"/>
  <c r="BD207" i="7"/>
  <c r="BE207" i="7" s="1"/>
  <c r="AS203" i="7"/>
  <c r="BE25" i="7"/>
  <c r="BE117" i="7"/>
  <c r="BG105" i="7"/>
  <c r="AC20" i="7"/>
  <c r="AL159" i="7"/>
  <c r="AJ23" i="7"/>
  <c r="AE23" i="7"/>
  <c r="AN87" i="7"/>
  <c r="AJ21" i="7"/>
  <c r="AS9" i="7"/>
  <c r="AP39" i="7"/>
  <c r="AQ36" i="7"/>
  <c r="AS160" i="7"/>
  <c r="AK166" i="7"/>
  <c r="BD196" i="7"/>
  <c r="BE196" i="7" s="1"/>
  <c r="AQ166" i="7"/>
  <c r="AS166" i="7"/>
  <c r="AJ39" i="7"/>
  <c r="AT14" i="7"/>
  <c r="AN201" i="7"/>
  <c r="AP201" i="7"/>
  <c r="AP196" i="7"/>
  <c r="AG201" i="7"/>
  <c r="AK224" i="7"/>
  <c r="AG203" i="7"/>
  <c r="BD203" i="7"/>
  <c r="BE203" i="7" s="1"/>
  <c r="AO3" i="7"/>
  <c r="AN203" i="7"/>
  <c r="AK207" i="7"/>
  <c r="AP203" i="7"/>
  <c r="BF25" i="7"/>
  <c r="BE105" i="7"/>
  <c r="AO9" i="7"/>
  <c r="AO39" i="7"/>
  <c r="AU175" i="7"/>
  <c r="AN14" i="7"/>
  <c r="BD160" i="7"/>
  <c r="BE160" i="7" s="1"/>
  <c r="AG166" i="7"/>
  <c r="AJ175" i="7"/>
  <c r="AT62" i="7"/>
  <c r="AJ166" i="7"/>
  <c r="AN39" i="7"/>
  <c r="AJ196" i="7"/>
  <c r="BF68" i="7"/>
  <c r="BG68" i="7"/>
  <c r="AR196" i="7"/>
  <c r="AG68" i="7"/>
  <c r="AU159" i="7"/>
  <c r="AK190" i="7"/>
  <c r="AJ189" i="7"/>
  <c r="AK189" i="7"/>
  <c r="AS196" i="7"/>
  <c r="AK196" i="7"/>
  <c r="AQ196" i="7"/>
  <c r="AO196" i="7"/>
  <c r="AG196" i="7"/>
  <c r="AT100" i="7"/>
  <c r="AK100" i="7"/>
  <c r="AT190" i="7"/>
  <c r="AG190" i="7"/>
  <c r="AL142" i="7"/>
  <c r="AK142" i="7"/>
  <c r="BF3" i="7"/>
  <c r="BG3" i="7"/>
  <c r="BE3" i="7"/>
  <c r="AG54" i="7"/>
  <c r="AN175" i="7"/>
  <c r="AL175" i="7"/>
  <c r="AJ26" i="7"/>
  <c r="AG36" i="7"/>
  <c r="AU81" i="7"/>
  <c r="AQ81" i="7"/>
  <c r="BG165" i="7"/>
  <c r="AN3" i="7"/>
  <c r="AF205" i="7"/>
  <c r="AT205" i="7" s="1"/>
  <c r="AU213" i="7"/>
  <c r="BD213" i="7"/>
  <c r="BE213" i="7" s="1"/>
  <c r="AK3" i="7"/>
  <c r="BE99" i="7"/>
  <c r="BE175" i="7"/>
  <c r="AB25" i="7"/>
  <c r="BD159" i="7"/>
  <c r="BG159" i="7" s="1"/>
  <c r="AK62" i="7"/>
  <c r="AL54" i="7"/>
  <c r="BD54" i="7"/>
  <c r="BF54" i="7" s="1"/>
  <c r="AN112" i="7"/>
  <c r="AK175" i="7"/>
  <c r="AQ175" i="7"/>
  <c r="AL148" i="7"/>
  <c r="AF210" i="7"/>
  <c r="AT210" i="7" s="1"/>
  <c r="AS36" i="7"/>
  <c r="AG106" i="7"/>
  <c r="AG93" i="7"/>
  <c r="AQ26" i="7"/>
  <c r="AR26" i="7"/>
  <c r="AO175" i="7"/>
  <c r="AU106" i="7"/>
  <c r="AT81" i="7"/>
  <c r="AD7" i="7"/>
  <c r="AQ33" i="7"/>
  <c r="AO62" i="7"/>
  <c r="AE4" i="7"/>
  <c r="AS159" i="7"/>
  <c r="AN159" i="7"/>
  <c r="AK26" i="7"/>
  <c r="AS62" i="7"/>
  <c r="AK81" i="7"/>
  <c r="AQ3" i="7"/>
  <c r="AJ213" i="7"/>
  <c r="AG213" i="7"/>
  <c r="AS3" i="7"/>
  <c r="AR3" i="7"/>
  <c r="BG188" i="7"/>
  <c r="BE123" i="7"/>
  <c r="BE68" i="7"/>
  <c r="BE109" i="7"/>
  <c r="BG195" i="7"/>
  <c r="AQ62" i="7"/>
  <c r="AE26" i="7"/>
  <c r="AR54" i="7"/>
  <c r="AP54" i="7"/>
  <c r="BD112" i="7"/>
  <c r="BE112" i="7" s="1"/>
  <c r="AQ138" i="7"/>
  <c r="AG33" i="7"/>
  <c r="AR36" i="7"/>
  <c r="AL106" i="7"/>
  <c r="BD93" i="7"/>
  <c r="AG26" i="7"/>
  <c r="AN26" i="7"/>
  <c r="AT72" i="7"/>
  <c r="AL62" i="7"/>
  <c r="AJ81" i="7"/>
  <c r="AK106" i="7"/>
  <c r="AT33" i="7"/>
  <c r="AK33" i="7"/>
  <c r="AC4" i="7"/>
  <c r="BE129" i="7"/>
  <c r="BD14" i="7"/>
  <c r="BE14" i="7" s="1"/>
  <c r="AC7" i="7"/>
  <c r="BD36" i="7"/>
  <c r="BE36" i="7" s="1"/>
  <c r="AS81" i="7"/>
  <c r="R7" i="3"/>
  <c r="S7" i="3" s="1"/>
  <c r="AN213" i="7"/>
  <c r="AQ213" i="7"/>
  <c r="BG175" i="7"/>
  <c r="BE195" i="7"/>
  <c r="BE165" i="7"/>
  <c r="AQ159" i="7"/>
  <c r="AB26" i="7"/>
  <c r="AN54" i="7"/>
  <c r="AU54" i="7"/>
  <c r="AJ112" i="7"/>
  <c r="BD33" i="7"/>
  <c r="BE33" i="7" s="1"/>
  <c r="AP175" i="7"/>
  <c r="AG175" i="7"/>
  <c r="AG3" i="7"/>
  <c r="AL36" i="7"/>
  <c r="BD106" i="7"/>
  <c r="BG106" i="7" s="1"/>
  <c r="AQ93" i="7"/>
  <c r="AL26" i="7"/>
  <c r="BD26" i="7"/>
  <c r="BG26" i="7" s="1"/>
  <c r="AT3" i="7"/>
  <c r="AL81" i="7"/>
  <c r="AT106" i="7"/>
  <c r="AP106" i="7"/>
  <c r="AL33" i="7"/>
  <c r="AU14" i="7"/>
  <c r="AP36" i="7"/>
  <c r="AJ3" i="7"/>
  <c r="AP3" i="7"/>
  <c r="AL3" i="7"/>
  <c r="AK112" i="7"/>
  <c r="AS175" i="7"/>
  <c r="AO36" i="7"/>
  <c r="AS26" i="7"/>
  <c r="AU26" i="7"/>
  <c r="BD224" i="7"/>
  <c r="BE224" i="7" s="1"/>
  <c r="AS213" i="7"/>
  <c r="AP213" i="7"/>
  <c r="BF135" i="7"/>
  <c r="BF30" i="7"/>
  <c r="BE188" i="7"/>
  <c r="AC25" i="7"/>
  <c r="AP159" i="7"/>
  <c r="AJ54" i="7"/>
  <c r="AR175" i="7"/>
  <c r="AA7" i="7"/>
  <c r="AL90" i="7"/>
  <c r="AP26" i="7"/>
  <c r="AU3" i="7"/>
  <c r="AT54" i="7"/>
  <c r="AG14" i="7"/>
  <c r="AJ159" i="7"/>
  <c r="AP189" i="7"/>
  <c r="AO33" i="7"/>
  <c r="AS33" i="7"/>
  <c r="BF122" i="7"/>
  <c r="AG225" i="7"/>
  <c r="AS225" i="7"/>
  <c r="AF214" i="7"/>
  <c r="AT214" i="7" s="1"/>
  <c r="BE163" i="7"/>
  <c r="AB16" i="7"/>
  <c r="AL51" i="7"/>
  <c r="AN51" i="7"/>
  <c r="AR63" i="7"/>
  <c r="AN130" i="7"/>
  <c r="AT130" i="7"/>
  <c r="AP184" i="7"/>
  <c r="AS41" i="7"/>
  <c r="AS66" i="7"/>
  <c r="AK66" i="7"/>
  <c r="AN33" i="7"/>
  <c r="AP80" i="7"/>
  <c r="AT201" i="7"/>
  <c r="AL201" i="7"/>
  <c r="AA16" i="7"/>
  <c r="AP225" i="7"/>
  <c r="AL225" i="7"/>
  <c r="BF55" i="7"/>
  <c r="J22" i="10"/>
  <c r="BE19" i="7"/>
  <c r="AC16" i="7"/>
  <c r="AJ51" i="7"/>
  <c r="AK51" i="7"/>
  <c r="BD130" i="7"/>
  <c r="BF130" i="7" s="1"/>
  <c r="AR184" i="7"/>
  <c r="AT184" i="7"/>
  <c r="AO184" i="7"/>
  <c r="AT41" i="7"/>
  <c r="AU38" i="7"/>
  <c r="AG38" i="7"/>
  <c r="AN38" i="7"/>
  <c r="AK38" i="7"/>
  <c r="AU225" i="7"/>
  <c r="AK225" i="7"/>
  <c r="AF215" i="7"/>
  <c r="AT215" i="7" s="1"/>
  <c r="BF115" i="7"/>
  <c r="BE43" i="7"/>
  <c r="AE16" i="7"/>
  <c r="AR51" i="7"/>
  <c r="AP51" i="7"/>
  <c r="AL156" i="7"/>
  <c r="BD184" i="7"/>
  <c r="AL41" i="7"/>
  <c r="AF211" i="7"/>
  <c r="AT211" i="7" s="1"/>
  <c r="AR225" i="7"/>
  <c r="AN225" i="7"/>
  <c r="AF226" i="7"/>
  <c r="AT226" i="7" s="1"/>
  <c r="AB9" i="7"/>
  <c r="AO51" i="7"/>
  <c r="AQ51" i="7"/>
  <c r="AL63" i="7"/>
  <c r="AJ41" i="7"/>
  <c r="AF209" i="7"/>
  <c r="AT209" i="7" s="1"/>
  <c r="AQ225" i="7"/>
  <c r="BD225" i="7"/>
  <c r="BE225" i="7" s="1"/>
  <c r="BF163" i="7"/>
  <c r="BE115" i="7"/>
  <c r="BE55" i="7"/>
  <c r="AS51" i="7"/>
  <c r="BD51" i="7"/>
  <c r="BG51" i="7" s="1"/>
  <c r="AE9" i="7"/>
  <c r="AD9" i="7"/>
  <c r="AN41" i="7"/>
  <c r="AT159" i="7"/>
  <c r="AG159" i="7"/>
  <c r="AB4" i="7"/>
  <c r="AA4" i="7"/>
  <c r="BG136" i="7"/>
  <c r="BE136" i="7"/>
  <c r="BF136" i="7"/>
  <c r="AT141" i="7"/>
  <c r="AJ141" i="7"/>
  <c r="AR141" i="7"/>
  <c r="AL141" i="7"/>
  <c r="AO141" i="7"/>
  <c r="AP141" i="7"/>
  <c r="AK141" i="7"/>
  <c r="AL70" i="7"/>
  <c r="AF204" i="7"/>
  <c r="AT204" i="7" s="1"/>
  <c r="BF177" i="7"/>
  <c r="BE177" i="7"/>
  <c r="AC23" i="7"/>
  <c r="BD192" i="7"/>
  <c r="BF192" i="7" s="1"/>
  <c r="AU138" i="7"/>
  <c r="AN57" i="7"/>
  <c r="AQ57" i="7"/>
  <c r="AN138" i="7"/>
  <c r="AA23" i="7"/>
  <c r="AN141" i="7"/>
  <c r="AO178" i="7"/>
  <c r="AS68" i="7"/>
  <c r="AJ68" i="7"/>
  <c r="AN68" i="7"/>
  <c r="AL68" i="7"/>
  <c r="AL20" i="7"/>
  <c r="AU20" i="7"/>
  <c r="AO20" i="7"/>
  <c r="BD70" i="7"/>
  <c r="BE70" i="7" s="1"/>
  <c r="AF222" i="7"/>
  <c r="AR222" i="7" s="1"/>
  <c r="BE202" i="7"/>
  <c r="AN102" i="7"/>
  <c r="AU192" i="7"/>
  <c r="AL57" i="7"/>
  <c r="AP57" i="7"/>
  <c r="AB23" i="7"/>
  <c r="AG141" i="7"/>
  <c r="AF218" i="7"/>
  <c r="AT218" i="7" s="1"/>
  <c r="BE86" i="7"/>
  <c r="AR87" i="7"/>
  <c r="AQ102" i="7"/>
  <c r="AJ57" i="7"/>
  <c r="AR57" i="7"/>
  <c r="BD57" i="7"/>
  <c r="BG57" i="7" s="1"/>
  <c r="BD141" i="7"/>
  <c r="BG141" i="7" s="1"/>
  <c r="AN136" i="7"/>
  <c r="AP56" i="7"/>
  <c r="BD56" i="7"/>
  <c r="AR56" i="7"/>
  <c r="AL56" i="7"/>
  <c r="AQ56" i="7"/>
  <c r="AO56" i="7"/>
  <c r="AS56" i="7"/>
  <c r="AN56" i="7"/>
  <c r="AJ56" i="7"/>
  <c r="AU56" i="7"/>
  <c r="AG56" i="7"/>
  <c r="AK56" i="7"/>
  <c r="AF212" i="7"/>
  <c r="AS212" i="7" s="1"/>
  <c r="BE91" i="7"/>
  <c r="AQ87" i="7"/>
  <c r="AG57" i="7"/>
  <c r="AU57" i="7"/>
  <c r="AO120" i="7"/>
  <c r="AQ141" i="7"/>
  <c r="AL136" i="7"/>
  <c r="AJ178" i="7"/>
  <c r="AO14" i="7"/>
  <c r="AK14" i="7"/>
  <c r="AJ14" i="7"/>
  <c r="AQ14" i="7"/>
  <c r="AL14" i="7"/>
  <c r="AS14" i="7"/>
  <c r="AR14" i="7"/>
  <c r="BF91" i="7"/>
  <c r="BG86" i="7"/>
  <c r="AO57" i="7"/>
  <c r="AU141" i="7"/>
  <c r="BD178" i="7"/>
  <c r="AQ180" i="7"/>
  <c r="AT93" i="7"/>
  <c r="AS93" i="7"/>
  <c r="AR93" i="7"/>
  <c r="AP93" i="7"/>
  <c r="AJ93" i="7"/>
  <c r="AU93" i="7"/>
  <c r="AO93" i="7"/>
  <c r="AK93" i="7"/>
  <c r="AN62" i="7"/>
  <c r="AR62" i="7"/>
  <c r="AU62" i="7"/>
  <c r="AJ62" i="7"/>
  <c r="AG62" i="7"/>
  <c r="BD66" i="7"/>
  <c r="BG66" i="7" s="1"/>
  <c r="AR12" i="7"/>
  <c r="AJ187" i="7"/>
  <c r="AO54" i="7"/>
  <c r="BD12" i="7"/>
  <c r="BG12" i="7" s="1"/>
  <c r="AT175" i="7"/>
  <c r="AU178" i="7"/>
  <c r="AA8" i="7"/>
  <c r="AJ33" i="7"/>
  <c r="AE8" i="7"/>
  <c r="AN180" i="7"/>
  <c r="AG187" i="7"/>
  <c r="AG66" i="7"/>
  <c r="AT66" i="7"/>
  <c r="AO187" i="7"/>
  <c r="AO66" i="7"/>
  <c r="AL66" i="7"/>
  <c r="BF42" i="7"/>
  <c r="BE42" i="7"/>
  <c r="BG42" i="7"/>
  <c r="BF60" i="7"/>
  <c r="BE60" i="7"/>
  <c r="BG60" i="7"/>
  <c r="AO207" i="7"/>
  <c r="AJ207" i="7"/>
  <c r="R16" i="3"/>
  <c r="S16" i="3" s="1"/>
  <c r="BF117" i="7"/>
  <c r="BG15" i="7"/>
  <c r="BE128" i="7"/>
  <c r="J31" i="10"/>
  <c r="AO157" i="7"/>
  <c r="B35" i="10"/>
  <c r="AU6" i="7"/>
  <c r="BD181" i="7"/>
  <c r="BG181" i="7" s="1"/>
  <c r="AT42" i="7"/>
  <c r="AG60" i="7"/>
  <c r="AG90" i="7"/>
  <c r="AU97" i="7"/>
  <c r="AT78" i="7"/>
  <c r="AO106" i="7"/>
  <c r="AQ106" i="7"/>
  <c r="AS106" i="7"/>
  <c r="AJ106" i="7"/>
  <c r="AN81" i="7"/>
  <c r="AO81" i="7"/>
  <c r="AP207" i="7"/>
  <c r="AL207" i="7"/>
  <c r="BG62" i="7"/>
  <c r="AU157" i="7"/>
  <c r="AO6" i="7"/>
  <c r="AP181" i="7"/>
  <c r="BD97" i="7"/>
  <c r="BG97" i="7" s="1"/>
  <c r="AS181" i="7"/>
  <c r="AT60" i="7"/>
  <c r="AK97" i="7"/>
  <c r="AR174" i="7"/>
  <c r="AO174" i="7"/>
  <c r="AU174" i="7"/>
  <c r="AS174" i="7"/>
  <c r="AL174" i="7"/>
  <c r="AN174" i="7"/>
  <c r="AG174" i="7"/>
  <c r="AJ174" i="7"/>
  <c r="AK174" i="7"/>
  <c r="AQ174" i="7"/>
  <c r="AP174" i="7"/>
  <c r="AT160" i="7"/>
  <c r="AU160" i="7"/>
  <c r="AJ160" i="7"/>
  <c r="AK160" i="7"/>
  <c r="AG160" i="7"/>
  <c r="AN160" i="7"/>
  <c r="AQ160" i="7"/>
  <c r="AT9" i="7"/>
  <c r="AK9" i="7"/>
  <c r="AG9" i="7"/>
  <c r="AU9" i="7"/>
  <c r="AR9" i="7"/>
  <c r="AP9" i="7"/>
  <c r="AQ207" i="7"/>
  <c r="AS207" i="7"/>
  <c r="BG18" i="7"/>
  <c r="J25" i="10"/>
  <c r="I37" i="9"/>
  <c r="F18" i="9" s="1"/>
  <c r="F20" i="9" s="1"/>
  <c r="BE154" i="7"/>
  <c r="B30" i="10"/>
  <c r="BD157" i="7"/>
  <c r="AQ78" i="7"/>
  <c r="AN29" i="7"/>
  <c r="BF174" i="7"/>
  <c r="AR6" i="7"/>
  <c r="AQ6" i="7"/>
  <c r="AO97" i="7"/>
  <c r="AR181" i="7"/>
  <c r="AG97" i="7"/>
  <c r="AN97" i="7"/>
  <c r="AS97" i="7"/>
  <c r="AN78" i="7"/>
  <c r="AD8" i="7"/>
  <c r="AC8" i="7"/>
  <c r="AL180" i="7"/>
  <c r="AS180" i="7"/>
  <c r="AR180" i="7"/>
  <c r="AJ180" i="7"/>
  <c r="AU180" i="7"/>
  <c r="AO180" i="7"/>
  <c r="AK180" i="7"/>
  <c r="BD180" i="7"/>
  <c r="AP180" i="7"/>
  <c r="AG180" i="7"/>
  <c r="AK178" i="7"/>
  <c r="AQ178" i="7"/>
  <c r="AS178" i="7"/>
  <c r="AP178" i="7"/>
  <c r="AL178" i="7"/>
  <c r="AG178" i="7"/>
  <c r="AR178" i="7"/>
  <c r="AN178" i="7"/>
  <c r="AG207" i="7"/>
  <c r="AR207" i="7"/>
  <c r="J34" i="10"/>
  <c r="BE164" i="7"/>
  <c r="BE61" i="7"/>
  <c r="BE174" i="7"/>
  <c r="BE15" i="7"/>
  <c r="BE18" i="7"/>
  <c r="BD78" i="7"/>
  <c r="BG78" i="7" s="1"/>
  <c r="AN6" i="7"/>
  <c r="BD6" i="7"/>
  <c r="BG6" i="7" s="1"/>
  <c r="AR97" i="7"/>
  <c r="AJ97" i="7"/>
  <c r="AT157" i="7"/>
  <c r="AT181" i="7"/>
  <c r="AN207" i="7"/>
  <c r="AU207" i="7"/>
  <c r="BF154" i="7"/>
  <c r="BG164" i="7"/>
  <c r="AK78" i="7"/>
  <c r="AL97" i="7"/>
  <c r="AG181" i="7"/>
  <c r="AP97" i="7"/>
  <c r="AO156" i="7"/>
  <c r="AR156" i="7"/>
  <c r="AN156" i="7"/>
  <c r="AJ156" i="7"/>
  <c r="AS156" i="7"/>
  <c r="AU156" i="7"/>
  <c r="AQ156" i="7"/>
  <c r="AG156" i="7"/>
  <c r="AP156" i="7"/>
  <c r="AK156" i="7"/>
  <c r="AG41" i="7"/>
  <c r="BD41" i="7"/>
  <c r="AK41" i="7"/>
  <c r="AO130" i="7"/>
  <c r="AS130" i="7"/>
  <c r="AQ130" i="7"/>
  <c r="AU130" i="7"/>
  <c r="AL130" i="7"/>
  <c r="AP130" i="7"/>
  <c r="AR130" i="7"/>
  <c r="AG130" i="7"/>
  <c r="AK130" i="7"/>
  <c r="AU184" i="7"/>
  <c r="AG184" i="7"/>
  <c r="AQ184" i="7"/>
  <c r="AL184" i="7"/>
  <c r="AK184" i="7"/>
  <c r="AN184" i="7"/>
  <c r="BD63" i="7"/>
  <c r="AS63" i="7"/>
  <c r="AP63" i="7"/>
  <c r="AO63" i="7"/>
  <c r="AK63" i="7"/>
  <c r="AG63" i="7"/>
  <c r="AJ63" i="7"/>
  <c r="AQ63" i="7"/>
  <c r="AF216" i="7"/>
  <c r="AT216" i="7" s="1"/>
  <c r="AL224" i="7"/>
  <c r="AG224" i="7"/>
  <c r="AL21" i="7"/>
  <c r="AQ21" i="7"/>
  <c r="BD127" i="7"/>
  <c r="AK127" i="7"/>
  <c r="AO127" i="7"/>
  <c r="AR127" i="7"/>
  <c r="AT127" i="7"/>
  <c r="AN127" i="7"/>
  <c r="AU127" i="7"/>
  <c r="AL127" i="7"/>
  <c r="AQ127" i="7"/>
  <c r="AJ127" i="7"/>
  <c r="AP127" i="7"/>
  <c r="AS127" i="7"/>
  <c r="AG127" i="7"/>
  <c r="AS157" i="7"/>
  <c r="AK157" i="7"/>
  <c r="AG157" i="7"/>
  <c r="AN157" i="7"/>
  <c r="AR157" i="7"/>
  <c r="AJ157" i="7"/>
  <c r="AP157" i="7"/>
  <c r="AQ181" i="7"/>
  <c r="AO181" i="7"/>
  <c r="AT6" i="7"/>
  <c r="AG6" i="7"/>
  <c r="AL6" i="7"/>
  <c r="AJ6" i="7"/>
  <c r="AS6" i="7"/>
  <c r="AG42" i="7"/>
  <c r="AJ42" i="7"/>
  <c r="AP42" i="7"/>
  <c r="AL42" i="7"/>
  <c r="AR42" i="7"/>
  <c r="AN42" i="7"/>
  <c r="AO42" i="7"/>
  <c r="AK42" i="7"/>
  <c r="AU42" i="7"/>
  <c r="AQ42" i="7"/>
  <c r="AS42" i="7"/>
  <c r="AP60" i="7"/>
  <c r="AQ60" i="7"/>
  <c r="AO60" i="7"/>
  <c r="AK60" i="7"/>
  <c r="AN60" i="7"/>
  <c r="AS60" i="7"/>
  <c r="AU60" i="7"/>
  <c r="AR60" i="7"/>
  <c r="AL60" i="7"/>
  <c r="AJ60" i="7"/>
  <c r="AO78" i="7"/>
  <c r="AJ78" i="7"/>
  <c r="AT90" i="7"/>
  <c r="AP90" i="7"/>
  <c r="AS90" i="7"/>
  <c r="AQ90" i="7"/>
  <c r="AN90" i="7"/>
  <c r="AJ90" i="7"/>
  <c r="AR90" i="7"/>
  <c r="BD90" i="7"/>
  <c r="AK90" i="7"/>
  <c r="AO90" i="7"/>
  <c r="AR224" i="7"/>
  <c r="AO224" i="7"/>
  <c r="BE121" i="7"/>
  <c r="AU21" i="7"/>
  <c r="BD21" i="7"/>
  <c r="AA19" i="7"/>
  <c r="AC19" i="7"/>
  <c r="AS224" i="7"/>
  <c r="AU224" i="7"/>
  <c r="V6" i="3"/>
  <c r="W6" i="3" s="1"/>
  <c r="AO217" i="7"/>
  <c r="AT217" i="7"/>
  <c r="BF182" i="7"/>
  <c r="AP59" i="7"/>
  <c r="AS21" i="7"/>
  <c r="AG103" i="7"/>
  <c r="AT103" i="7"/>
  <c r="BD145" i="7"/>
  <c r="AT145" i="7"/>
  <c r="AJ145" i="7"/>
  <c r="AS145" i="7"/>
  <c r="AR145" i="7"/>
  <c r="AG145" i="7"/>
  <c r="AL145" i="7"/>
  <c r="AK145" i="7"/>
  <c r="AO145" i="7"/>
  <c r="AN145" i="7"/>
  <c r="AP145" i="7"/>
  <c r="AU145" i="7"/>
  <c r="AQ145" i="7"/>
  <c r="AT169" i="7"/>
  <c r="AR169" i="7"/>
  <c r="AS169" i="7"/>
  <c r="AP169" i="7"/>
  <c r="AK169" i="7"/>
  <c r="AQ169" i="7"/>
  <c r="AO169" i="7"/>
  <c r="AU169" i="7"/>
  <c r="AL169" i="7"/>
  <c r="AN169" i="7"/>
  <c r="AG169" i="7"/>
  <c r="AU187" i="7"/>
  <c r="AS187" i="7"/>
  <c r="AR187" i="7"/>
  <c r="AK187" i="7"/>
  <c r="AN12" i="7"/>
  <c r="AG12" i="7"/>
  <c r="AS12" i="7"/>
  <c r="AJ12" i="7"/>
  <c r="AK12" i="7"/>
  <c r="AP12" i="7"/>
  <c r="AQ12" i="7"/>
  <c r="AO12" i="7"/>
  <c r="AU12" i="7"/>
  <c r="AL12" i="7"/>
  <c r="AS48" i="7"/>
  <c r="AU48" i="7"/>
  <c r="AR48" i="7"/>
  <c r="AL48" i="7"/>
  <c r="AO48" i="7"/>
  <c r="AN48" i="7"/>
  <c r="AP48" i="7"/>
  <c r="AJ48" i="7"/>
  <c r="AG48" i="7"/>
  <c r="AQ48" i="7"/>
  <c r="AK48" i="7"/>
  <c r="AR66" i="7"/>
  <c r="AP66" i="7"/>
  <c r="AJ66" i="7"/>
  <c r="AL84" i="7"/>
  <c r="AS84" i="7"/>
  <c r="BD84" i="7"/>
  <c r="AQ84" i="7"/>
  <c r="AP84" i="7"/>
  <c r="AR84" i="7"/>
  <c r="AK84" i="7"/>
  <c r="AO84" i="7"/>
  <c r="AQ224" i="7"/>
  <c r="AP224" i="7"/>
  <c r="BF109" i="7"/>
  <c r="AK59" i="7"/>
  <c r="AJ84" i="7"/>
  <c r="AN21" i="7"/>
  <c r="AT84" i="7"/>
  <c r="AJ224" i="7"/>
  <c r="AN224" i="7"/>
  <c r="AQ59" i="7"/>
  <c r="AB19" i="7"/>
  <c r="AN84" i="7"/>
  <c r="AG21" i="7"/>
  <c r="AO21" i="7"/>
  <c r="AE19" i="7"/>
  <c r="AK21" i="7"/>
  <c r="AG84" i="7"/>
  <c r="BD199" i="7"/>
  <c r="AP199" i="7"/>
  <c r="AJ199" i="7"/>
  <c r="AK199" i="7"/>
  <c r="AO199" i="7"/>
  <c r="AR199" i="7"/>
  <c r="AG199" i="7"/>
  <c r="AL199" i="7"/>
  <c r="AU199" i="7"/>
  <c r="AS199" i="7"/>
  <c r="AQ199" i="7"/>
  <c r="AN199" i="7"/>
  <c r="AT36" i="7"/>
  <c r="AN36" i="7"/>
  <c r="AU36" i="7"/>
  <c r="AG72" i="7"/>
  <c r="AJ72" i="7"/>
  <c r="BD72" i="7"/>
  <c r="AK72" i="7"/>
  <c r="AQ72" i="7"/>
  <c r="AL72" i="7"/>
  <c r="AS72" i="7"/>
  <c r="AR72" i="7"/>
  <c r="AN72" i="7"/>
  <c r="AU72" i="7"/>
  <c r="AP72" i="7"/>
  <c r="BG77" i="7"/>
  <c r="BF77" i="7"/>
  <c r="BE77" i="7"/>
  <c r="AG149" i="7"/>
  <c r="AT149" i="7"/>
  <c r="AQ149" i="7"/>
  <c r="AP149" i="7"/>
  <c r="AU149" i="7"/>
  <c r="AS149" i="7"/>
  <c r="AR149" i="7"/>
  <c r="BE32" i="7"/>
  <c r="AA20" i="7"/>
  <c r="AG23" i="7"/>
  <c r="AK149" i="7"/>
  <c r="AK168" i="7"/>
  <c r="AL29" i="7"/>
  <c r="AT29" i="7"/>
  <c r="AT112" i="7"/>
  <c r="AL112" i="7"/>
  <c r="AU112" i="7"/>
  <c r="AR112" i="7"/>
  <c r="AP112" i="7"/>
  <c r="AQ112" i="7"/>
  <c r="AO112" i="7"/>
  <c r="AJ148" i="7"/>
  <c r="AT148" i="7"/>
  <c r="AP148" i="7"/>
  <c r="AN148" i="7"/>
  <c r="AO148" i="7"/>
  <c r="BD148" i="7"/>
  <c r="AS148" i="7"/>
  <c r="AK148" i="7"/>
  <c r="AQ148" i="7"/>
  <c r="AR148" i="7"/>
  <c r="AG148" i="7"/>
  <c r="BD27" i="7"/>
  <c r="AT27" i="7"/>
  <c r="AR27" i="7"/>
  <c r="AU27" i="7"/>
  <c r="AO27" i="7"/>
  <c r="AS27" i="7"/>
  <c r="AJ27" i="7"/>
  <c r="AK27" i="7"/>
  <c r="AN27" i="7"/>
  <c r="AQ27" i="7"/>
  <c r="AG27" i="7"/>
  <c r="AL27" i="7"/>
  <c r="AP27" i="7"/>
  <c r="BF46" i="7"/>
  <c r="BG46" i="7"/>
  <c r="AL137" i="7"/>
  <c r="AB15" i="7"/>
  <c r="BD137" i="7"/>
  <c r="BE137" i="7" s="1"/>
  <c r="AF219" i="7"/>
  <c r="BE38" i="7"/>
  <c r="AD15" i="7"/>
  <c r="AB20" i="7"/>
  <c r="AO23" i="7"/>
  <c r="AQ23" i="7"/>
  <c r="AO149" i="7"/>
  <c r="AU168" i="7"/>
  <c r="AP77" i="7"/>
  <c r="BD113" i="7"/>
  <c r="BE113" i="7" s="1"/>
  <c r="AT113" i="7"/>
  <c r="AR21" i="7"/>
  <c r="AG118" i="7"/>
  <c r="AT118" i="7"/>
  <c r="AU118" i="7"/>
  <c r="BD118" i="7"/>
  <c r="AP118" i="7"/>
  <c r="AS118" i="7"/>
  <c r="AR118" i="7"/>
  <c r="AQ118" i="7"/>
  <c r="AO118" i="7"/>
  <c r="AN118" i="7"/>
  <c r="AK118" i="7"/>
  <c r="AJ118" i="7"/>
  <c r="AL118" i="7"/>
  <c r="BD172" i="7"/>
  <c r="AT172" i="7"/>
  <c r="AJ172" i="7"/>
  <c r="AR172" i="7"/>
  <c r="AO172" i="7"/>
  <c r="AQ172" i="7"/>
  <c r="AS172" i="7"/>
  <c r="AK172" i="7"/>
  <c r="AL172" i="7"/>
  <c r="AG172" i="7"/>
  <c r="AN172" i="7"/>
  <c r="AP172" i="7"/>
  <c r="AU172" i="7"/>
  <c r="AA15" i="7"/>
  <c r="AE15" i="7"/>
  <c r="AK137" i="7"/>
  <c r="BF147" i="7"/>
  <c r="AE20" i="7"/>
  <c r="AN23" i="7"/>
  <c r="BD23" i="7"/>
  <c r="BE23" i="7" s="1"/>
  <c r="AN149" i="7"/>
  <c r="AN168" i="7"/>
  <c r="AL77" i="7"/>
  <c r="AT77" i="7"/>
  <c r="AG137" i="7"/>
  <c r="AR137" i="7"/>
  <c r="BF38" i="7"/>
  <c r="BF128" i="7"/>
  <c r="BF183" i="7"/>
  <c r="BE62" i="7"/>
  <c r="BE183" i="7"/>
  <c r="AP23" i="7"/>
  <c r="BD149" i="7"/>
  <c r="AO168" i="7"/>
  <c r="AU102" i="7"/>
  <c r="AT102" i="7"/>
  <c r="AQ120" i="7"/>
  <c r="AT120" i="7"/>
  <c r="AO138" i="7"/>
  <c r="AT138" i="7"/>
  <c r="AO192" i="7"/>
  <c r="AT192" i="7"/>
  <c r="AT136" i="7"/>
  <c r="AG136" i="7"/>
  <c r="AO136" i="7"/>
  <c r="AQ136" i="7"/>
  <c r="AR136" i="7"/>
  <c r="AU136" i="7"/>
  <c r="AK136" i="7"/>
  <c r="AP136" i="7"/>
  <c r="AJ136" i="7"/>
  <c r="AS136" i="7"/>
  <c r="AS87" i="7"/>
  <c r="AK87" i="7"/>
  <c r="AT87" i="7"/>
  <c r="AO87" i="7"/>
  <c r="AG87" i="7"/>
  <c r="AJ87" i="7"/>
  <c r="AL87" i="7"/>
  <c r="BD87" i="7"/>
  <c r="AP87" i="7"/>
  <c r="AP137" i="7"/>
  <c r="AS137" i="7"/>
  <c r="BF32" i="7"/>
  <c r="J32" i="10"/>
  <c r="BE147" i="7"/>
  <c r="AS23" i="7"/>
  <c r="AJ168" i="7"/>
  <c r="AG168" i="7"/>
  <c r="AL149" i="7"/>
  <c r="AO173" i="7"/>
  <c r="AT173" i="7"/>
  <c r="AN173" i="7"/>
  <c r="AG173" i="7"/>
  <c r="AS173" i="7"/>
  <c r="AL173" i="7"/>
  <c r="AP173" i="7"/>
  <c r="AQ173" i="7"/>
  <c r="AU173" i="7"/>
  <c r="BD173" i="7"/>
  <c r="AK173" i="7"/>
  <c r="AR173" i="7"/>
  <c r="AJ173" i="7"/>
  <c r="BE171" i="7"/>
  <c r="AU29" i="7"/>
  <c r="BD138" i="7"/>
  <c r="BE138" i="7" s="1"/>
  <c r="BE104" i="7"/>
  <c r="BE71" i="7"/>
  <c r="AJ29" i="7"/>
  <c r="AP102" i="7"/>
  <c r="AU120" i="7"/>
  <c r="AK102" i="7"/>
  <c r="AR192" i="7"/>
  <c r="AK192" i="7"/>
  <c r="AP120" i="7"/>
  <c r="AK120" i="7"/>
  <c r="AL138" i="7"/>
  <c r="BD155" i="7"/>
  <c r="AL155" i="7"/>
  <c r="AG155" i="7"/>
  <c r="AR155" i="7"/>
  <c r="AS155" i="7"/>
  <c r="AQ155" i="7"/>
  <c r="AO155" i="7"/>
  <c r="AP155" i="7"/>
  <c r="AU155" i="7"/>
  <c r="AN155" i="7"/>
  <c r="AK155" i="7"/>
  <c r="AJ155" i="7"/>
  <c r="AO59" i="7"/>
  <c r="AU59" i="7"/>
  <c r="AS59" i="7"/>
  <c r="AR59" i="7"/>
  <c r="BD59" i="7"/>
  <c r="AJ59" i="7"/>
  <c r="AG59" i="7"/>
  <c r="AN59" i="7"/>
  <c r="AL59" i="7"/>
  <c r="AK113" i="7"/>
  <c r="AQ113" i="7"/>
  <c r="AJ113" i="7"/>
  <c r="AS113" i="7"/>
  <c r="AN113" i="7"/>
  <c r="AL113" i="7"/>
  <c r="AR113" i="7"/>
  <c r="BG121" i="7"/>
  <c r="BG104" i="7"/>
  <c r="BE169" i="7"/>
  <c r="BG89" i="7"/>
  <c r="AP29" i="7"/>
  <c r="AR102" i="7"/>
  <c r="J30" i="10"/>
  <c r="AS138" i="7"/>
  <c r="AG102" i="7"/>
  <c r="AN192" i="7"/>
  <c r="AG120" i="7"/>
  <c r="AL120" i="7"/>
  <c r="AP138" i="7"/>
  <c r="AQ29" i="7"/>
  <c r="AK131" i="7"/>
  <c r="BD131" i="7"/>
  <c r="BF171" i="7"/>
  <c r="BF71" i="7"/>
  <c r="BF169" i="7"/>
  <c r="B24" i="10"/>
  <c r="B32" i="10"/>
  <c r="AO29" i="7"/>
  <c r="AS102" i="7"/>
  <c r="AJ192" i="7"/>
  <c r="AJ102" i="7"/>
  <c r="AL192" i="7"/>
  <c r="AR120" i="7"/>
  <c r="BD120" i="7"/>
  <c r="BG120" i="7" s="1"/>
  <c r="AR138" i="7"/>
  <c r="AR29" i="7"/>
  <c r="AG29" i="7"/>
  <c r="AJ70" i="7"/>
  <c r="AQ70" i="7"/>
  <c r="AN70" i="7"/>
  <c r="AG70" i="7"/>
  <c r="AK70" i="7"/>
  <c r="AO70" i="7"/>
  <c r="AS70" i="7"/>
  <c r="AR70" i="7"/>
  <c r="AU70" i="7"/>
  <c r="AP70" i="7"/>
  <c r="BD11" i="7"/>
  <c r="AS11" i="7"/>
  <c r="AJ11" i="7"/>
  <c r="AG11" i="7"/>
  <c r="AN11" i="7"/>
  <c r="AO11" i="7"/>
  <c r="AQ11" i="7"/>
  <c r="AU11" i="7"/>
  <c r="AP11" i="7"/>
  <c r="AL11" i="7"/>
  <c r="AR11" i="7"/>
  <c r="AK11" i="7"/>
  <c r="AC17" i="7"/>
  <c r="AU113" i="7"/>
  <c r="AG113" i="7"/>
  <c r="J33" i="10"/>
  <c r="AS29" i="7"/>
  <c r="AK29" i="7"/>
  <c r="BD102" i="7"/>
  <c r="BF102" i="7" s="1"/>
  <c r="AK138" i="7"/>
  <c r="AL102" i="7"/>
  <c r="AJ120" i="7"/>
  <c r="AS120" i="7"/>
  <c r="AJ138" i="7"/>
  <c r="AB17" i="7"/>
  <c r="AJ137" i="7"/>
  <c r="AN137" i="7"/>
  <c r="AQ137" i="7"/>
  <c r="AA6" i="7"/>
  <c r="AD6" i="7"/>
  <c r="AO96" i="7"/>
  <c r="AS96" i="7"/>
  <c r="AL96" i="7"/>
  <c r="AJ96" i="7"/>
  <c r="AR96" i="7"/>
  <c r="AP96" i="7"/>
  <c r="BD96" i="7"/>
  <c r="AG96" i="7"/>
  <c r="AN96" i="7"/>
  <c r="AQ96" i="7"/>
  <c r="AU96" i="7"/>
  <c r="AK96" i="7"/>
  <c r="AR114" i="7"/>
  <c r="AG114" i="7"/>
  <c r="AP114" i="7"/>
  <c r="BD114" i="7"/>
  <c r="AO114" i="7"/>
  <c r="AQ114" i="7"/>
  <c r="AJ114" i="7"/>
  <c r="AN114" i="7"/>
  <c r="AL114" i="7"/>
  <c r="AK114" i="7"/>
  <c r="AS114" i="7"/>
  <c r="AU114" i="7"/>
  <c r="AQ132" i="7"/>
  <c r="AR132" i="7"/>
  <c r="AS132" i="7"/>
  <c r="AJ132" i="7"/>
  <c r="AP132" i="7"/>
  <c r="AN132" i="7"/>
  <c r="AG132" i="7"/>
  <c r="AU132" i="7"/>
  <c r="BD132" i="7"/>
  <c r="AO132" i="7"/>
  <c r="AL132" i="7"/>
  <c r="AK132" i="7"/>
  <c r="AJ150" i="7"/>
  <c r="AS150" i="7"/>
  <c r="AN150" i="7"/>
  <c r="AP150" i="7"/>
  <c r="AQ150" i="7"/>
  <c r="AK150" i="7"/>
  <c r="AG150" i="7"/>
  <c r="AK186" i="7"/>
  <c r="AL186" i="7"/>
  <c r="AU186" i="7"/>
  <c r="AS186" i="7"/>
  <c r="AN186" i="7"/>
  <c r="AO186" i="7"/>
  <c r="AQ186" i="7"/>
  <c r="BD186" i="7"/>
  <c r="AG186" i="7"/>
  <c r="AP186" i="7"/>
  <c r="AR186" i="7"/>
  <c r="AJ186" i="7"/>
  <c r="BD5" i="7"/>
  <c r="AG5" i="7"/>
  <c r="AK5" i="7"/>
  <c r="AQ5" i="7"/>
  <c r="AR5" i="7"/>
  <c r="AN5" i="7"/>
  <c r="AJ5" i="7"/>
  <c r="AL5" i="7"/>
  <c r="AO5" i="7"/>
  <c r="AP5" i="7"/>
  <c r="AS5" i="7"/>
  <c r="AU5" i="7"/>
  <c r="AJ35" i="7"/>
  <c r="AR35" i="7"/>
  <c r="AG65" i="7"/>
  <c r="AN65" i="7"/>
  <c r="AJ65" i="7"/>
  <c r="AS65" i="7"/>
  <c r="AP65" i="7"/>
  <c r="AO65" i="7"/>
  <c r="AQ65" i="7"/>
  <c r="AU65" i="7"/>
  <c r="BD65" i="7"/>
  <c r="AK65" i="7"/>
  <c r="BD83" i="7"/>
  <c r="AG83" i="7"/>
  <c r="AP83" i="7"/>
  <c r="AN83" i="7"/>
  <c r="AS83" i="7"/>
  <c r="AQ83" i="7"/>
  <c r="AU83" i="7"/>
  <c r="AJ83" i="7"/>
  <c r="AO83" i="7"/>
  <c r="AR83" i="7"/>
  <c r="AK83" i="7"/>
  <c r="AL83" i="7"/>
  <c r="AA24" i="7"/>
  <c r="BD150" i="7"/>
  <c r="BE150" i="7" s="1"/>
  <c r="BF74" i="7"/>
  <c r="BG7" i="7"/>
  <c r="BE7" i="7"/>
  <c r="AK35" i="7"/>
  <c r="AE6" i="7"/>
  <c r="AD17" i="7"/>
  <c r="AA17" i="7"/>
  <c r="BD162" i="7"/>
  <c r="AU162" i="7"/>
  <c r="AG162" i="7"/>
  <c r="AR162" i="7"/>
  <c r="AP162" i="7"/>
  <c r="AJ162" i="7"/>
  <c r="AQ162" i="7"/>
  <c r="AL162" i="7"/>
  <c r="AN162" i="7"/>
  <c r="AO162" i="7"/>
  <c r="AS162" i="7"/>
  <c r="AK162" i="7"/>
  <c r="AC24" i="7"/>
  <c r="AO35" i="7"/>
  <c r="AL35" i="7"/>
  <c r="AC6" i="7"/>
  <c r="AB10" i="7"/>
  <c r="AD10" i="7"/>
  <c r="AC10" i="7"/>
  <c r="AE10" i="7"/>
  <c r="AA10" i="7"/>
  <c r="AP192" i="7"/>
  <c r="AS192" i="7"/>
  <c r="AQ192" i="7"/>
  <c r="BD17" i="7"/>
  <c r="AS17" i="7"/>
  <c r="AU17" i="7"/>
  <c r="AJ17" i="7"/>
  <c r="AO17" i="7"/>
  <c r="AQ17" i="7"/>
  <c r="AK17" i="7"/>
  <c r="AL17" i="7"/>
  <c r="AN17" i="7"/>
  <c r="AR17" i="7"/>
  <c r="AP17" i="7"/>
  <c r="AG17" i="7"/>
  <c r="AQ47" i="7"/>
  <c r="AR47" i="7"/>
  <c r="AG47" i="7"/>
  <c r="AJ47" i="7"/>
  <c r="BD47" i="7"/>
  <c r="AS47" i="7"/>
  <c r="AP47" i="7"/>
  <c r="AU47" i="7"/>
  <c r="AL47" i="7"/>
  <c r="AO47" i="7"/>
  <c r="AK47" i="7"/>
  <c r="AN47" i="7"/>
  <c r="AD24" i="7"/>
  <c r="AO150" i="7"/>
  <c r="BE74" i="7"/>
  <c r="AG35" i="7"/>
  <c r="AS35" i="7"/>
  <c r="AB6" i="7"/>
  <c r="AL65" i="7"/>
  <c r="BD198" i="7"/>
  <c r="AU198" i="7"/>
  <c r="AJ198" i="7"/>
  <c r="AL198" i="7"/>
  <c r="AG198" i="7"/>
  <c r="AO198" i="7"/>
  <c r="AP198" i="7"/>
  <c r="AN198" i="7"/>
  <c r="AQ198" i="7"/>
  <c r="AK198" i="7"/>
  <c r="AR198" i="7"/>
  <c r="AS198" i="7"/>
  <c r="AE24" i="7"/>
  <c r="AU150" i="7"/>
  <c r="AN35" i="7"/>
  <c r="AQ35" i="7"/>
  <c r="BD35" i="7"/>
  <c r="BE35" i="7" s="1"/>
  <c r="AR65" i="7"/>
  <c r="AB13" i="7"/>
  <c r="AD13" i="7"/>
  <c r="AE13" i="7"/>
  <c r="AA13" i="7"/>
  <c r="AC13" i="7"/>
  <c r="BD108" i="7"/>
  <c r="AR108" i="7"/>
  <c r="AQ108" i="7"/>
  <c r="AL108" i="7"/>
  <c r="AK108" i="7"/>
  <c r="AS108" i="7"/>
  <c r="AP108" i="7"/>
  <c r="AU108" i="7"/>
  <c r="AN108" i="7"/>
  <c r="AJ108" i="7"/>
  <c r="AO108" i="7"/>
  <c r="AG108" i="7"/>
  <c r="BD126" i="7"/>
  <c r="AP126" i="7"/>
  <c r="AL126" i="7"/>
  <c r="AU126" i="7"/>
  <c r="AR126" i="7"/>
  <c r="AJ126" i="7"/>
  <c r="AS126" i="7"/>
  <c r="AO126" i="7"/>
  <c r="AG126" i="7"/>
  <c r="AK126" i="7"/>
  <c r="AQ126" i="7"/>
  <c r="AN126" i="7"/>
  <c r="AO144" i="7"/>
  <c r="AL144" i="7"/>
  <c r="AS144" i="7"/>
  <c r="AJ144" i="7"/>
  <c r="AK144" i="7"/>
  <c r="AP144" i="7"/>
  <c r="AQ144" i="7"/>
  <c r="AN144" i="7"/>
  <c r="BD144" i="7"/>
  <c r="AG144" i="7"/>
  <c r="AR144" i="7"/>
  <c r="AU144" i="7"/>
  <c r="AL168" i="7"/>
  <c r="AQ168" i="7"/>
  <c r="AR168" i="7"/>
  <c r="BD168" i="7"/>
  <c r="AP168" i="7"/>
  <c r="AL23" i="7"/>
  <c r="AK23" i="7"/>
  <c r="AR23" i="7"/>
  <c r="AU23" i="7"/>
  <c r="AR53" i="7"/>
  <c r="AQ53" i="7"/>
  <c r="BD53" i="7"/>
  <c r="AK53" i="7"/>
  <c r="AN53" i="7"/>
  <c r="AO53" i="7"/>
  <c r="AJ53" i="7"/>
  <c r="AG53" i="7"/>
  <c r="AU53" i="7"/>
  <c r="AL53" i="7"/>
  <c r="AP53" i="7"/>
  <c r="AS53" i="7"/>
  <c r="AO77" i="7"/>
  <c r="AG77" i="7"/>
  <c r="AN77" i="7"/>
  <c r="AU77" i="7"/>
  <c r="AK77" i="7"/>
  <c r="AJ77" i="7"/>
  <c r="AR77" i="7"/>
  <c r="AQ77" i="7"/>
  <c r="AS77" i="7"/>
  <c r="A1" i="9"/>
  <c r="AR150" i="7"/>
  <c r="AU35" i="7"/>
  <c r="AC18" i="7"/>
  <c r="AE18" i="7"/>
  <c r="BE24" i="7"/>
  <c r="BE45" i="7"/>
  <c r="AA18" i="7"/>
  <c r="BG24" i="7"/>
  <c r="BG45" i="7"/>
  <c r="AB18" i="7"/>
  <c r="B31" i="9"/>
  <c r="B33" i="10"/>
  <c r="AR217" i="7"/>
  <c r="AD22" i="7"/>
  <c r="AB22" i="7"/>
  <c r="AA22" i="7"/>
  <c r="AE22" i="7"/>
  <c r="BG92" i="7"/>
  <c r="BF92" i="7"/>
  <c r="BG133" i="7"/>
  <c r="BF133" i="7"/>
  <c r="AL217" i="7"/>
  <c r="P63" i="8"/>
  <c r="R63" i="8" s="1"/>
  <c r="BG29" i="7"/>
  <c r="BE182" i="7"/>
  <c r="BE89" i="7"/>
  <c r="BF29" i="7"/>
  <c r="P1" i="10"/>
  <c r="P1" i="9"/>
  <c r="C54" i="8"/>
  <c r="AQ217" i="7"/>
  <c r="C44" i="8"/>
  <c r="BF152" i="7"/>
  <c r="BG152" i="7"/>
  <c r="H69" i="11"/>
  <c r="T18" i="11"/>
  <c r="J69" i="11"/>
  <c r="P69" i="11"/>
  <c r="R69" i="11"/>
  <c r="P18" i="11"/>
  <c r="R18" i="11"/>
  <c r="N18" i="11"/>
  <c r="L18" i="11"/>
  <c r="N69" i="11"/>
  <c r="L69" i="11"/>
  <c r="T69" i="11"/>
  <c r="J18" i="11"/>
  <c r="H18" i="11"/>
  <c r="T13" i="11"/>
  <c r="P62" i="8"/>
  <c r="R62" i="8" s="1"/>
  <c r="V3" i="8"/>
  <c r="B53" i="8"/>
  <c r="P13" i="11"/>
  <c r="L13" i="11"/>
  <c r="A6" i="9"/>
  <c r="I7" i="10"/>
  <c r="J13" i="11"/>
  <c r="H13" i="11"/>
  <c r="R13" i="11"/>
  <c r="N13" i="11"/>
  <c r="B24" i="13"/>
  <c r="AS217" i="7"/>
  <c r="AJ217" i="7"/>
  <c r="BD217" i="7"/>
  <c r="BE217" i="7" s="1"/>
  <c r="AK217" i="7"/>
  <c r="AG217" i="7"/>
  <c r="AP217" i="7"/>
  <c r="AU217" i="7"/>
  <c r="AN217" i="7"/>
  <c r="AQ16" i="7"/>
  <c r="AJ16" i="7"/>
  <c r="BD16" i="7"/>
  <c r="BE16" i="7" s="1"/>
  <c r="AR16" i="7"/>
  <c r="AG16" i="7"/>
  <c r="AP16" i="7"/>
  <c r="AO16" i="7"/>
  <c r="AK16" i="7"/>
  <c r="AS16" i="7"/>
  <c r="AL16" i="7"/>
  <c r="AN16" i="7"/>
  <c r="AU16" i="7"/>
  <c r="BD4" i="7"/>
  <c r="BE4" i="7" s="1"/>
  <c r="AN4" i="7"/>
  <c r="AL4" i="7"/>
  <c r="AJ4" i="7"/>
  <c r="AK4" i="7"/>
  <c r="AG4" i="7"/>
  <c r="AQ4" i="7"/>
  <c r="AS4" i="7"/>
  <c r="AO4" i="7"/>
  <c r="AP4" i="7"/>
  <c r="AU4" i="7"/>
  <c r="AR4" i="7"/>
  <c r="AR216" i="7"/>
  <c r="AQ107" i="7"/>
  <c r="AO107" i="7"/>
  <c r="AP107" i="7"/>
  <c r="AG107" i="7"/>
  <c r="AK107" i="7"/>
  <c r="BD107" i="7"/>
  <c r="BE107" i="7" s="1"/>
  <c r="AJ107" i="7"/>
  <c r="AN107" i="7"/>
  <c r="AS107" i="7"/>
  <c r="AR107" i="7"/>
  <c r="AL107" i="7"/>
  <c r="AU107" i="7"/>
  <c r="AS179" i="7"/>
  <c r="AL179" i="7"/>
  <c r="AJ179" i="7"/>
  <c r="AN179" i="7"/>
  <c r="AP179" i="7"/>
  <c r="AO179" i="7"/>
  <c r="AR179" i="7"/>
  <c r="BD179" i="7"/>
  <c r="BE179" i="7" s="1"/>
  <c r="AQ179" i="7"/>
  <c r="AU179" i="7"/>
  <c r="AG179" i="7"/>
  <c r="AK179" i="7"/>
  <c r="AG22" i="7"/>
  <c r="AJ22" i="7"/>
  <c r="AQ22" i="7"/>
  <c r="AN22" i="7"/>
  <c r="AP22" i="7"/>
  <c r="AK22" i="7"/>
  <c r="BD22" i="7"/>
  <c r="BE22" i="7" s="1"/>
  <c r="AO22" i="7"/>
  <c r="AR22" i="7"/>
  <c r="AS22" i="7"/>
  <c r="AL22" i="7"/>
  <c r="AU22" i="7"/>
  <c r="BD52" i="7"/>
  <c r="BE52" i="7" s="1"/>
  <c r="AR52" i="7"/>
  <c r="AJ52" i="7"/>
  <c r="AL52" i="7"/>
  <c r="AQ52" i="7"/>
  <c r="AO52" i="7"/>
  <c r="AG52" i="7"/>
  <c r="AN52" i="7"/>
  <c r="AS52" i="7"/>
  <c r="AK52" i="7"/>
  <c r="AP52" i="7"/>
  <c r="AU52" i="7"/>
  <c r="BD88" i="7"/>
  <c r="BE88" i="7" s="1"/>
  <c r="AQ88" i="7"/>
  <c r="AP88" i="7"/>
  <c r="AR88" i="7"/>
  <c r="AK88" i="7"/>
  <c r="AJ88" i="7"/>
  <c r="AO88" i="7"/>
  <c r="AS88" i="7"/>
  <c r="AG88" i="7"/>
  <c r="AL88" i="7"/>
  <c r="AN88" i="7"/>
  <c r="AU88" i="7"/>
  <c r="AQ205" i="7"/>
  <c r="BF116" i="7"/>
  <c r="BG116" i="7"/>
  <c r="BD58" i="7"/>
  <c r="BE58" i="7" s="1"/>
  <c r="AR58" i="7"/>
  <c r="AK58" i="7"/>
  <c r="AP58" i="7"/>
  <c r="AL58" i="7"/>
  <c r="AN58" i="7"/>
  <c r="AJ58" i="7"/>
  <c r="AG58" i="7"/>
  <c r="AQ58" i="7"/>
  <c r="AS58" i="7"/>
  <c r="AU58" i="7"/>
  <c r="AO58" i="7"/>
  <c r="BG98" i="7"/>
  <c r="BF98" i="7"/>
  <c r="BD64" i="7"/>
  <c r="BE64" i="7" s="1"/>
  <c r="AN64" i="7"/>
  <c r="AQ64" i="7"/>
  <c r="AO64" i="7"/>
  <c r="AU64" i="7"/>
  <c r="AK64" i="7"/>
  <c r="AL64" i="7"/>
  <c r="AG64" i="7"/>
  <c r="AR64" i="7"/>
  <c r="AJ64" i="7"/>
  <c r="AP64" i="7"/>
  <c r="AS64" i="7"/>
  <c r="BG200" i="7"/>
  <c r="BF200" i="7"/>
  <c r="Q164" i="10"/>
  <c r="Q90" i="10"/>
  <c r="BD40" i="7"/>
  <c r="BE40" i="7" s="1"/>
  <c r="AL40" i="7"/>
  <c r="AJ40" i="7"/>
  <c r="AU40" i="7"/>
  <c r="AO40" i="7"/>
  <c r="AQ40" i="7"/>
  <c r="AP40" i="7"/>
  <c r="AG40" i="7"/>
  <c r="AR40" i="7"/>
  <c r="AS40" i="7"/>
  <c r="AN40" i="7"/>
  <c r="AK40" i="7"/>
  <c r="BD125" i="7"/>
  <c r="BE125" i="7" s="1"/>
  <c r="AN125" i="7"/>
  <c r="AK125" i="7"/>
  <c r="AG125" i="7"/>
  <c r="AP125" i="7"/>
  <c r="AJ125" i="7"/>
  <c r="AS125" i="7"/>
  <c r="AO125" i="7"/>
  <c r="AR125" i="7"/>
  <c r="AU125" i="7"/>
  <c r="AL125" i="7"/>
  <c r="AQ125" i="7"/>
  <c r="AR119" i="7"/>
  <c r="AG119" i="7"/>
  <c r="AN119" i="7"/>
  <c r="AO119" i="7"/>
  <c r="AP119" i="7"/>
  <c r="AS119" i="7"/>
  <c r="BD119" i="7"/>
  <c r="BE119" i="7" s="1"/>
  <c r="AL119" i="7"/>
  <c r="AU119" i="7"/>
  <c r="AQ119" i="7"/>
  <c r="AJ119" i="7"/>
  <c r="AK119" i="7"/>
  <c r="AL191" i="7"/>
  <c r="AR191" i="7"/>
  <c r="AO191" i="7"/>
  <c r="AJ191" i="7"/>
  <c r="BD191" i="7"/>
  <c r="BE191" i="7" s="1"/>
  <c r="AN191" i="7"/>
  <c r="AG191" i="7"/>
  <c r="AQ191" i="7"/>
  <c r="AP191" i="7"/>
  <c r="AK191" i="7"/>
  <c r="AU191" i="7"/>
  <c r="AS191" i="7"/>
  <c r="BD10" i="7"/>
  <c r="BE10" i="7" s="1"/>
  <c r="AN10" i="7"/>
  <c r="AG10" i="7"/>
  <c r="AU10" i="7"/>
  <c r="AL10" i="7"/>
  <c r="AQ10" i="7"/>
  <c r="AP10" i="7"/>
  <c r="AJ10" i="7"/>
  <c r="AS10" i="7"/>
  <c r="AR10" i="7"/>
  <c r="AO10" i="7"/>
  <c r="AK10" i="7"/>
  <c r="AJ28" i="7"/>
  <c r="AP28" i="7"/>
  <c r="AS28" i="7"/>
  <c r="AU28" i="7"/>
  <c r="AR28" i="7"/>
  <c r="BD28" i="7"/>
  <c r="BE28" i="7" s="1"/>
  <c r="AN28" i="7"/>
  <c r="AL28" i="7"/>
  <c r="AO28" i="7"/>
  <c r="AG28" i="7"/>
  <c r="AQ28" i="7"/>
  <c r="AK28" i="7"/>
  <c r="BD76" i="7"/>
  <c r="BE76" i="7" s="1"/>
  <c r="AP76" i="7"/>
  <c r="AS76" i="7"/>
  <c r="AK76" i="7"/>
  <c r="AQ76" i="7"/>
  <c r="AL76" i="7"/>
  <c r="AR76" i="7"/>
  <c r="AO76" i="7"/>
  <c r="AN76" i="7"/>
  <c r="AG76" i="7"/>
  <c r="AU76" i="7"/>
  <c r="AJ76" i="7"/>
  <c r="AG218" i="7"/>
  <c r="AL223" i="7"/>
  <c r="BF13" i="7"/>
  <c r="BG13" i="7"/>
  <c r="BF220" i="7"/>
  <c r="AU101" i="7"/>
  <c r="AG101" i="7"/>
  <c r="AS101" i="7"/>
  <c r="AQ101" i="7"/>
  <c r="BD101" i="7"/>
  <c r="BE101" i="7" s="1"/>
  <c r="AP101" i="7"/>
  <c r="AO101" i="7"/>
  <c r="AR101" i="7"/>
  <c r="AK101" i="7"/>
  <c r="AL101" i="7"/>
  <c r="AJ101" i="7"/>
  <c r="AN101" i="7"/>
  <c r="AR167" i="7"/>
  <c r="AO167" i="7"/>
  <c r="AU167" i="7"/>
  <c r="AL167" i="7"/>
  <c r="AK167" i="7"/>
  <c r="AS167" i="7"/>
  <c r="AN167" i="7"/>
  <c r="AP167" i="7"/>
  <c r="AQ167" i="7"/>
  <c r="BD167" i="7"/>
  <c r="BE167" i="7" s="1"/>
  <c r="AG167" i="7"/>
  <c r="AJ167" i="7"/>
  <c r="AL197" i="7"/>
  <c r="AK197" i="7"/>
  <c r="AS197" i="7"/>
  <c r="AJ197" i="7"/>
  <c r="BD197" i="7"/>
  <c r="BE197" i="7" s="1"/>
  <c r="AO197" i="7"/>
  <c r="AP197" i="7"/>
  <c r="AQ197" i="7"/>
  <c r="AU197" i="7"/>
  <c r="AG197" i="7"/>
  <c r="AN197" i="7"/>
  <c r="AR197" i="7"/>
  <c r="AU34" i="7"/>
  <c r="AS34" i="7"/>
  <c r="AQ34" i="7"/>
  <c r="AP34" i="7"/>
  <c r="AN34" i="7"/>
  <c r="AL34" i="7"/>
  <c r="AG34" i="7"/>
  <c r="AJ34" i="7"/>
  <c r="AR34" i="7"/>
  <c r="AK34" i="7"/>
  <c r="AO34" i="7"/>
  <c r="BD34" i="7"/>
  <c r="BE34" i="7" s="1"/>
  <c r="BD82" i="7"/>
  <c r="BE82" i="7" s="1"/>
  <c r="AL82" i="7"/>
  <c r="AP82" i="7"/>
  <c r="AQ82" i="7"/>
  <c r="AN82" i="7"/>
  <c r="AS82" i="7"/>
  <c r="AO82" i="7"/>
  <c r="AJ82" i="7"/>
  <c r="AU82" i="7"/>
  <c r="AK82" i="7"/>
  <c r="AG82" i="7"/>
  <c r="AR82" i="7"/>
  <c r="AR185" i="7"/>
  <c r="AU185" i="7"/>
  <c r="AS185" i="7"/>
  <c r="AO185" i="7"/>
  <c r="AN185" i="7"/>
  <c r="AJ185" i="7"/>
  <c r="AK185" i="7"/>
  <c r="BD185" i="7"/>
  <c r="BE185" i="7" s="1"/>
  <c r="AG185" i="7"/>
  <c r="AL185" i="7"/>
  <c r="AQ185" i="7"/>
  <c r="AP185" i="7"/>
  <c r="BF134" i="7"/>
  <c r="BG134" i="7"/>
  <c r="BG67" i="7" l="1"/>
  <c r="AK223" i="7"/>
  <c r="BG220" i="7"/>
  <c r="BD223" i="7"/>
  <c r="BE223" i="7" s="1"/>
  <c r="BG43" i="7"/>
  <c r="AJ223" i="7"/>
  <c r="BE67" i="7"/>
  <c r="BG140" i="7"/>
  <c r="BF19" i="7"/>
  <c r="BE140" i="7"/>
  <c r="BG143" i="7"/>
  <c r="AL205" i="7"/>
  <c r="BF170" i="7"/>
  <c r="BE170" i="7"/>
  <c r="AK218" i="7"/>
  <c r="AG205" i="7"/>
  <c r="AL206" i="7"/>
  <c r="BF49" i="7"/>
  <c r="BF203" i="7"/>
  <c r="BE49" i="7"/>
  <c r="AS226" i="7"/>
  <c r="AR226" i="7"/>
  <c r="BE110" i="7"/>
  <c r="BD216" i="7"/>
  <c r="BE216" i="7" s="1"/>
  <c r="BG166" i="7"/>
  <c r="BE166" i="7"/>
  <c r="BE37" i="7"/>
  <c r="BF160" i="7"/>
  <c r="BF189" i="7"/>
  <c r="BF225" i="7"/>
  <c r="AK206" i="7"/>
  <c r="BG139" i="7"/>
  <c r="AN205" i="7"/>
  <c r="BF143" i="7"/>
  <c r="BG158" i="7"/>
  <c r="BD205" i="7"/>
  <c r="BE205" i="7" s="1"/>
  <c r="AK205" i="7"/>
  <c r="BE189" i="7"/>
  <c r="BE158" i="7"/>
  <c r="BF37" i="7"/>
  <c r="BF79" i="7"/>
  <c r="BE79" i="7"/>
  <c r="AQ218" i="7"/>
  <c r="BE54" i="7"/>
  <c r="BE80" i="7"/>
  <c r="BG54" i="7"/>
  <c r="BF14" i="7"/>
  <c r="AN218" i="7"/>
  <c r="AU218" i="7"/>
  <c r="BG14" i="7"/>
  <c r="BF103" i="7"/>
  <c r="AP206" i="7"/>
  <c r="AN206" i="7"/>
  <c r="BE190" i="7"/>
  <c r="BG103" i="7"/>
  <c r="AO206" i="7"/>
  <c r="AS206" i="7"/>
  <c r="AR221" i="7"/>
  <c r="AP221" i="7"/>
  <c r="BD206" i="7"/>
  <c r="BE206" i="7" s="1"/>
  <c r="AQ206" i="7"/>
  <c r="AU206" i="7"/>
  <c r="AG206" i="7"/>
  <c r="AJ221" i="7"/>
  <c r="BG190" i="7"/>
  <c r="AJ206" i="7"/>
  <c r="AR206" i="7"/>
  <c r="BF139" i="7"/>
  <c r="AS204" i="7"/>
  <c r="BD226" i="7"/>
  <c r="BE226" i="7" s="1"/>
  <c r="BE78" i="7"/>
  <c r="BF78" i="7"/>
  <c r="AQ204" i="7"/>
  <c r="AK204" i="7"/>
  <c r="AL226" i="7"/>
  <c r="BD204" i="7"/>
  <c r="BE204" i="7" s="1"/>
  <c r="AS215" i="7"/>
  <c r="BE8" i="7"/>
  <c r="BE81" i="7"/>
  <c r="AP209" i="7"/>
  <c r="AS222" i="7"/>
  <c r="BF8" i="7"/>
  <c r="AG222" i="7"/>
  <c r="AL222" i="7"/>
  <c r="BF141" i="7"/>
  <c r="AS209" i="7"/>
  <c r="BG81" i="7"/>
  <c r="BF75" i="7"/>
  <c r="BE187" i="7"/>
  <c r="BF213" i="7"/>
  <c r="BF187" i="7"/>
  <c r="BG75" i="7"/>
  <c r="BG36" i="7"/>
  <c r="AO209" i="7"/>
  <c r="AJ222" i="7"/>
  <c r="BG196" i="7"/>
  <c r="AN223" i="7"/>
  <c r="AO223" i="7"/>
  <c r="AL209" i="7"/>
  <c r="AK209" i="7"/>
  <c r="AL216" i="7"/>
  <c r="AP222" i="7"/>
  <c r="BD222" i="7"/>
  <c r="BE222" i="7" s="1"/>
  <c r="BE73" i="7"/>
  <c r="BF196" i="7"/>
  <c r="BF100" i="7"/>
  <c r="BF146" i="7"/>
  <c r="AU209" i="7"/>
  <c r="BE146" i="7"/>
  <c r="AR223" i="7"/>
  <c r="BD209" i="7"/>
  <c r="BE209" i="7" s="1"/>
  <c r="AR209" i="7"/>
  <c r="AJ216" i="7"/>
  <c r="AN222" i="7"/>
  <c r="BE48" i="7"/>
  <c r="BG100" i="7"/>
  <c r="BG69" i="7"/>
  <c r="AO222" i="7"/>
  <c r="BG201" i="7"/>
  <c r="AP223" i="7"/>
  <c r="BF201" i="7"/>
  <c r="AU223" i="7"/>
  <c r="AG223" i="7"/>
  <c r="BF224" i="7"/>
  <c r="AQ209" i="7"/>
  <c r="AN209" i="7"/>
  <c r="BG208" i="7"/>
  <c r="AQ222" i="7"/>
  <c r="BF73" i="7"/>
  <c r="BF48" i="7"/>
  <c r="BG160" i="7"/>
  <c r="BG110" i="7"/>
  <c r="AS223" i="7"/>
  <c r="AQ223" i="7"/>
  <c r="BG203" i="7"/>
  <c r="BG224" i="7"/>
  <c r="AJ209" i="7"/>
  <c r="AG209" i="7"/>
  <c r="BF208" i="7"/>
  <c r="AK222" i="7"/>
  <c r="AU222" i="7"/>
  <c r="BG80" i="7"/>
  <c r="BF120" i="7"/>
  <c r="BE69" i="7"/>
  <c r="BF156" i="7"/>
  <c r="AG221" i="7"/>
  <c r="AS221" i="7"/>
  <c r="AQ212" i="7"/>
  <c r="AT221" i="7"/>
  <c r="BE156" i="7"/>
  <c r="AQ215" i="7"/>
  <c r="AU215" i="7"/>
  <c r="BF159" i="7"/>
  <c r="BF33" i="7"/>
  <c r="BG225" i="7"/>
  <c r="AO218" i="7"/>
  <c r="AP204" i="7"/>
  <c r="AJ205" i="7"/>
  <c r="AS205" i="7"/>
  <c r="AG215" i="7"/>
  <c r="AJ215" i="7"/>
  <c r="AP215" i="7"/>
  <c r="BF39" i="7"/>
  <c r="BE39" i="7"/>
  <c r="AL211" i="7"/>
  <c r="AL218" i="7"/>
  <c r="AG204" i="7"/>
  <c r="BG213" i="7"/>
  <c r="AO205" i="7"/>
  <c r="AP214" i="7"/>
  <c r="AQ226" i="7"/>
  <c r="AR215" i="7"/>
  <c r="AO226" i="7"/>
  <c r="AO215" i="7"/>
  <c r="AL215" i="7"/>
  <c r="BE106" i="7"/>
  <c r="BF20" i="7"/>
  <c r="BE20" i="7"/>
  <c r="AO211" i="7"/>
  <c r="AP218" i="7"/>
  <c r="AR205" i="7"/>
  <c r="BE159" i="7"/>
  <c r="BD218" i="7"/>
  <c r="BE218" i="7" s="1"/>
  <c r="AR218" i="7"/>
  <c r="AU204" i="7"/>
  <c r="AO204" i="7"/>
  <c r="AP205" i="7"/>
  <c r="AU205" i="7"/>
  <c r="BF36" i="7"/>
  <c r="AJ214" i="7"/>
  <c r="AG226" i="7"/>
  <c r="BD215" i="7"/>
  <c r="BE215" i="7" s="1"/>
  <c r="AK215" i="7"/>
  <c r="AL212" i="7"/>
  <c r="AN215" i="7"/>
  <c r="BF66" i="7"/>
  <c r="BF106" i="7"/>
  <c r="BG20" i="7"/>
  <c r="AL221" i="7"/>
  <c r="BD221" i="7"/>
  <c r="AU221" i="7"/>
  <c r="AQ221" i="7"/>
  <c r="AK221" i="7"/>
  <c r="AN221" i="7"/>
  <c r="BE120" i="7"/>
  <c r="BG130" i="7"/>
  <c r="AU211" i="7"/>
  <c r="AP211" i="7"/>
  <c r="BG138" i="7"/>
  <c r="BG207" i="7"/>
  <c r="AP212" i="7"/>
  <c r="AS214" i="7"/>
  <c r="AL214" i="7"/>
  <c r="AG211" i="7"/>
  <c r="AK211" i="7"/>
  <c r="BF138" i="7"/>
  <c r="BF207" i="7"/>
  <c r="AR212" i="7"/>
  <c r="AR214" i="7"/>
  <c r="AG214" i="7"/>
  <c r="AT212" i="7"/>
  <c r="AQ211" i="7"/>
  <c r="AN211" i="7"/>
  <c r="BG70" i="7"/>
  <c r="AG212" i="7"/>
  <c r="AN214" i="7"/>
  <c r="BD212" i="7"/>
  <c r="BE212" i="7" s="1"/>
  <c r="BF70" i="7"/>
  <c r="AQ214" i="7"/>
  <c r="AU214" i="7"/>
  <c r="AN212" i="7"/>
  <c r="AK212" i="7"/>
  <c r="AJ211" i="7"/>
  <c r="AS211" i="7"/>
  <c r="BD211" i="7"/>
  <c r="BE211" i="7" s="1"/>
  <c r="AR211" i="7"/>
  <c r="AO212" i="7"/>
  <c r="BD214" i="7"/>
  <c r="BE214" i="7" s="1"/>
  <c r="AO214" i="7"/>
  <c r="AP226" i="7"/>
  <c r="AK226" i="7"/>
  <c r="AU226" i="7"/>
  <c r="BG23" i="7"/>
  <c r="AJ212" i="7"/>
  <c r="AU212" i="7"/>
  <c r="BF181" i="7"/>
  <c r="BE66" i="7"/>
  <c r="AK214" i="7"/>
  <c r="BF57" i="7"/>
  <c r="AJ226" i="7"/>
  <c r="AN226" i="7"/>
  <c r="BG192" i="7"/>
  <c r="AK216" i="7"/>
  <c r="AS216" i="7"/>
  <c r="BF26" i="7"/>
  <c r="AQ216" i="7"/>
  <c r="AN216" i="7"/>
  <c r="BG33" i="7"/>
  <c r="BE51" i="7"/>
  <c r="BF51" i="7"/>
  <c r="AO216" i="7"/>
  <c r="AU216" i="7"/>
  <c r="BE141" i="7"/>
  <c r="AP216" i="7"/>
  <c r="AG216" i="7"/>
  <c r="AO210" i="7"/>
  <c r="AQ210" i="7"/>
  <c r="BE26" i="7"/>
  <c r="AN210" i="7"/>
  <c r="AP210" i="7"/>
  <c r="AG210" i="7"/>
  <c r="AJ210" i="7"/>
  <c r="BE181" i="7"/>
  <c r="BD210" i="7"/>
  <c r="BG210" i="7" s="1"/>
  <c r="AK210" i="7"/>
  <c r="AU210" i="7"/>
  <c r="AS210" i="7"/>
  <c r="AT222" i="7"/>
  <c r="AL210" i="7"/>
  <c r="AR210" i="7"/>
  <c r="BF112" i="7"/>
  <c r="BG112" i="7"/>
  <c r="BE130" i="7"/>
  <c r="BE93" i="7"/>
  <c r="BG93" i="7"/>
  <c r="BF93" i="7"/>
  <c r="BE57" i="7"/>
  <c r="BE12" i="7"/>
  <c r="BE192" i="7"/>
  <c r="BF12" i="7"/>
  <c r="BG184" i="7"/>
  <c r="BF184" i="7"/>
  <c r="BE184" i="7"/>
  <c r="BF6" i="7"/>
  <c r="BF178" i="7"/>
  <c r="BE178" i="7"/>
  <c r="BG178" i="7"/>
  <c r="AJ218" i="7"/>
  <c r="AS218" i="7"/>
  <c r="BF150" i="7"/>
  <c r="AR204" i="7"/>
  <c r="AN204" i="7"/>
  <c r="BG150" i="7"/>
  <c r="BF56" i="7"/>
  <c r="BG56" i="7"/>
  <c r="BE56" i="7"/>
  <c r="AL204" i="7"/>
  <c r="AJ204" i="7"/>
  <c r="BF35" i="7"/>
  <c r="BG180" i="7"/>
  <c r="BE180" i="7"/>
  <c r="BF180" i="7"/>
  <c r="BE6" i="7"/>
  <c r="BF41" i="7"/>
  <c r="BG41" i="7"/>
  <c r="BE41" i="7"/>
  <c r="BF157" i="7"/>
  <c r="BG157" i="7"/>
  <c r="BE157" i="7"/>
  <c r="BF97" i="7"/>
  <c r="BE63" i="7"/>
  <c r="BF63" i="7"/>
  <c r="BG63" i="7"/>
  <c r="BE97" i="7"/>
  <c r="BD219" i="7"/>
  <c r="BE219" i="7" s="1"/>
  <c r="AT219" i="7"/>
  <c r="BF21" i="7"/>
  <c r="BG21" i="7"/>
  <c r="BE21" i="7"/>
  <c r="BG199" i="7"/>
  <c r="BE199" i="7"/>
  <c r="BF199" i="7"/>
  <c r="BG84" i="7"/>
  <c r="BF84" i="7"/>
  <c r="BE84" i="7"/>
  <c r="BG145" i="7"/>
  <c r="BE145" i="7"/>
  <c r="BF145" i="7"/>
  <c r="BG127" i="7"/>
  <c r="BE127" i="7"/>
  <c r="BF127" i="7"/>
  <c r="BF72" i="7"/>
  <c r="BE72" i="7"/>
  <c r="BG72" i="7"/>
  <c r="BF90" i="7"/>
  <c r="BE90" i="7"/>
  <c r="BG90" i="7"/>
  <c r="AN219" i="7"/>
  <c r="BF148" i="7"/>
  <c r="BE148" i="7"/>
  <c r="BG148" i="7"/>
  <c r="AJ219" i="7"/>
  <c r="AK219" i="7"/>
  <c r="AS219" i="7"/>
  <c r="BF173" i="7"/>
  <c r="BE173" i="7"/>
  <c r="BG173" i="7"/>
  <c r="BF113" i="7"/>
  <c r="BG113" i="7"/>
  <c r="BG137" i="7"/>
  <c r="AU219" i="7"/>
  <c r="AP219" i="7"/>
  <c r="BG149" i="7"/>
  <c r="BF149" i="7"/>
  <c r="BE149" i="7"/>
  <c r="BG172" i="7"/>
  <c r="BF172" i="7"/>
  <c r="BE172" i="7"/>
  <c r="AR219" i="7"/>
  <c r="BF118" i="7"/>
  <c r="BG118" i="7"/>
  <c r="BE118" i="7"/>
  <c r="BF137" i="7"/>
  <c r="AL219" i="7"/>
  <c r="BG87" i="7"/>
  <c r="BE87" i="7"/>
  <c r="BF87" i="7"/>
  <c r="BF27" i="7"/>
  <c r="BE27" i="7"/>
  <c r="BG27" i="7"/>
  <c r="AG219" i="7"/>
  <c r="BF23" i="7"/>
  <c r="AO219" i="7"/>
  <c r="AQ219" i="7"/>
  <c r="BF131" i="7"/>
  <c r="BE131" i="7"/>
  <c r="BG131" i="7"/>
  <c r="BG59" i="7"/>
  <c r="BE59" i="7"/>
  <c r="BF59" i="7"/>
  <c r="BF11" i="7"/>
  <c r="BG11" i="7"/>
  <c r="BE11" i="7"/>
  <c r="BG102" i="7"/>
  <c r="BE102" i="7"/>
  <c r="BF155" i="7"/>
  <c r="BG155" i="7"/>
  <c r="BE155" i="7"/>
  <c r="BG168" i="7"/>
  <c r="BF168" i="7"/>
  <c r="BE168" i="7"/>
  <c r="BF114" i="7"/>
  <c r="BE114" i="7"/>
  <c r="BG114" i="7"/>
  <c r="BF144" i="7"/>
  <c r="BE144" i="7"/>
  <c r="BG144" i="7"/>
  <c r="BG47" i="7"/>
  <c r="BE47" i="7"/>
  <c r="BF47" i="7"/>
  <c r="BG186" i="7"/>
  <c r="BF186" i="7"/>
  <c r="BE186" i="7"/>
  <c r="BG132" i="7"/>
  <c r="BE132" i="7"/>
  <c r="BF132" i="7"/>
  <c r="BF198" i="7"/>
  <c r="BE198" i="7"/>
  <c r="BG198" i="7"/>
  <c r="BG162" i="7"/>
  <c r="BE162" i="7"/>
  <c r="BF162" i="7"/>
  <c r="BE83" i="7"/>
  <c r="BF83" i="7"/>
  <c r="BG83" i="7"/>
  <c r="BG5" i="7"/>
  <c r="BF5" i="7"/>
  <c r="BE5" i="7"/>
  <c r="BG126" i="7"/>
  <c r="BE126" i="7"/>
  <c r="BF126" i="7"/>
  <c r="BF108" i="7"/>
  <c r="BE108" i="7"/>
  <c r="BG108" i="7"/>
  <c r="BG96" i="7"/>
  <c r="BF96" i="7"/>
  <c r="BE96" i="7"/>
  <c r="BG53" i="7"/>
  <c r="BF53" i="7"/>
  <c r="BE53" i="7"/>
  <c r="BF65" i="7"/>
  <c r="BG65" i="7"/>
  <c r="BE65" i="7"/>
  <c r="BG35" i="7"/>
  <c r="BG17" i="7"/>
  <c r="BE17" i="7"/>
  <c r="BF17" i="7"/>
  <c r="F13" i="11"/>
  <c r="A15" i="11" s="1"/>
  <c r="F15" i="11" s="1"/>
  <c r="B15" i="11" s="1"/>
  <c r="F69" i="11"/>
  <c r="A80" i="11" s="1"/>
  <c r="F18" i="11"/>
  <c r="A36" i="11" s="1"/>
  <c r="F36" i="11" s="1"/>
  <c r="C36" i="11" s="1"/>
  <c r="BG217" i="7"/>
  <c r="BF217" i="7"/>
  <c r="BF58" i="7"/>
  <c r="BG58" i="7"/>
  <c r="BF88" i="7"/>
  <c r="BG88" i="7"/>
  <c r="BF4" i="7"/>
  <c r="BG4" i="7"/>
  <c r="BF28" i="7"/>
  <c r="BG28" i="7"/>
  <c r="BG197" i="7"/>
  <c r="BF197" i="7"/>
  <c r="BG185" i="7"/>
  <c r="BF185" i="7"/>
  <c r="BF101" i="7"/>
  <c r="BG101" i="7"/>
  <c r="BG191" i="7"/>
  <c r="BF191" i="7"/>
  <c r="BF167" i="7"/>
  <c r="BG167" i="7"/>
  <c r="BF179" i="7"/>
  <c r="BG179" i="7"/>
  <c r="BG223" i="7"/>
  <c r="BF223" i="7"/>
  <c r="BF64" i="7"/>
  <c r="BG64" i="7"/>
  <c r="BG52" i="7"/>
  <c r="BF52" i="7"/>
  <c r="BF22" i="7"/>
  <c r="BG22" i="7"/>
  <c r="BG16" i="7"/>
  <c r="BF16" i="7"/>
  <c r="BF34" i="7"/>
  <c r="BG34" i="7"/>
  <c r="BG107" i="7"/>
  <c r="BF107" i="7"/>
  <c r="BG82" i="7"/>
  <c r="BF82" i="7"/>
  <c r="BG76" i="7"/>
  <c r="BF76" i="7"/>
  <c r="BF10" i="7"/>
  <c r="BG10" i="7"/>
  <c r="BG119" i="7"/>
  <c r="BF119" i="7"/>
  <c r="BF125" i="7"/>
  <c r="BG125" i="7"/>
  <c r="BG40" i="7"/>
  <c r="BF40" i="7"/>
  <c r="BF205" i="7" l="1"/>
  <c r="BG216" i="7"/>
  <c r="BG205" i="7"/>
  <c r="BF216" i="7"/>
  <c r="BG214" i="7"/>
  <c r="BF206" i="7"/>
  <c r="BG211" i="7"/>
  <c r="BF222" i="7"/>
  <c r="BG222" i="7"/>
  <c r="BF204" i="7"/>
  <c r="BF215" i="7"/>
  <c r="BF211" i="7"/>
  <c r="BG226" i="7"/>
  <c r="BG206" i="7"/>
  <c r="BG204" i="7"/>
  <c r="BF214" i="7"/>
  <c r="BF226" i="7"/>
  <c r="BF209" i="7"/>
  <c r="BF218" i="7"/>
  <c r="BG209" i="7"/>
  <c r="BE210" i="7"/>
  <c r="BG218" i="7"/>
  <c r="BG215" i="7"/>
  <c r="BE221" i="7"/>
  <c r="BF221" i="7"/>
  <c r="BG221" i="7"/>
  <c r="BF210" i="7"/>
  <c r="BG212" i="7"/>
  <c r="BF212" i="7"/>
  <c r="BF219" i="7"/>
  <c r="BG219" i="7"/>
  <c r="A16" i="11"/>
  <c r="F16" i="11" s="1"/>
  <c r="C16" i="11" s="1"/>
  <c r="G10" i="3" s="1"/>
  <c r="K10" i="3" s="1"/>
  <c r="A17" i="11"/>
  <c r="F17" i="11" s="1"/>
  <c r="B17" i="11" s="1"/>
  <c r="A14" i="11"/>
  <c r="F14" i="11" s="1"/>
  <c r="B14" i="11" s="1"/>
  <c r="A25" i="11"/>
  <c r="E25" i="11" s="1"/>
  <c r="A43" i="11"/>
  <c r="C43" i="11" s="1"/>
  <c r="A49" i="11"/>
  <c r="D49" i="11" s="1"/>
  <c r="A35" i="11"/>
  <c r="E35" i="11" s="1"/>
  <c r="A59" i="11"/>
  <c r="D59" i="11" s="1"/>
  <c r="A46" i="11"/>
  <c r="D46" i="11" s="1"/>
  <c r="A63" i="11"/>
  <c r="C63" i="11" s="1"/>
  <c r="A41" i="11"/>
  <c r="E41" i="11" s="1"/>
  <c r="B36" i="11"/>
  <c r="O38" i="3" s="1"/>
  <c r="O22" i="9" s="1"/>
  <c r="A28" i="11"/>
  <c r="F28" i="11" s="1"/>
  <c r="B28" i="11" s="1"/>
  <c r="O30" i="3" s="1"/>
  <c r="O14" i="9" s="1"/>
  <c r="A37" i="11"/>
  <c r="F37" i="11" s="1"/>
  <c r="A21" i="11"/>
  <c r="E21" i="11" s="1"/>
  <c r="A44" i="11"/>
  <c r="F44" i="11" s="1"/>
  <c r="A56" i="11"/>
  <c r="F56" i="11" s="1"/>
  <c r="A19" i="11"/>
  <c r="E19" i="11" s="1"/>
  <c r="A38" i="11"/>
  <c r="E38" i="11" s="1"/>
  <c r="A57" i="11"/>
  <c r="B57" i="11" s="1"/>
  <c r="A50" i="11"/>
  <c r="C50" i="11" s="1"/>
  <c r="A61" i="11"/>
  <c r="F61" i="11" s="1"/>
  <c r="A60" i="11"/>
  <c r="E60" i="11" s="1"/>
  <c r="A30" i="11"/>
  <c r="E30" i="11" s="1"/>
  <c r="A48" i="11"/>
  <c r="F48" i="11" s="1"/>
  <c r="A64" i="11"/>
  <c r="C64" i="11" s="1"/>
  <c r="A27" i="11"/>
  <c r="F27" i="11" s="1"/>
  <c r="A40" i="11"/>
  <c r="C40" i="11" s="1"/>
  <c r="E36" i="11"/>
  <c r="A33" i="11"/>
  <c r="F33" i="11" s="1"/>
  <c r="C33" i="11" s="1"/>
  <c r="A26" i="11"/>
  <c r="F26" i="11" s="1"/>
  <c r="B26" i="11" s="1"/>
  <c r="O28" i="3" s="1"/>
  <c r="R28" i="3" s="1"/>
  <c r="Q12" i="9" s="1"/>
  <c r="A20" i="11"/>
  <c r="F20" i="11" s="1"/>
  <c r="C20" i="11" s="1"/>
  <c r="A51" i="11"/>
  <c r="B51" i="11" s="1"/>
  <c r="A24" i="11"/>
  <c r="E24" i="11" s="1"/>
  <c r="A47" i="11"/>
  <c r="D47" i="11" s="1"/>
  <c r="A42" i="11"/>
  <c r="B42" i="11" s="1"/>
  <c r="O44" i="3" s="1"/>
  <c r="A39" i="11"/>
  <c r="F39" i="11" s="1"/>
  <c r="B39" i="11" s="1"/>
  <c r="O41" i="3" s="1"/>
  <c r="P41" i="3" s="1"/>
  <c r="P25" i="9" s="1"/>
  <c r="A55" i="11"/>
  <c r="F55" i="11" s="1"/>
  <c r="A65" i="11"/>
  <c r="F65" i="11" s="1"/>
  <c r="A45" i="11"/>
  <c r="B45" i="11" s="1"/>
  <c r="A23" i="11"/>
  <c r="F23" i="11" s="1"/>
  <c r="D23" i="11" s="1"/>
  <c r="A32" i="11"/>
  <c r="F32" i="11" s="1"/>
  <c r="D32" i="11" s="1"/>
  <c r="A22" i="11"/>
  <c r="F22" i="11" s="1"/>
  <c r="D22" i="11" s="1"/>
  <c r="A58" i="11"/>
  <c r="F58" i="11" s="1"/>
  <c r="A34" i="11"/>
  <c r="E34" i="11" s="1"/>
  <c r="D36" i="11"/>
  <c r="A31" i="11"/>
  <c r="F31" i="11" s="1"/>
  <c r="C31" i="11" s="1"/>
  <c r="A62" i="11"/>
  <c r="B62" i="11" s="1"/>
  <c r="A29" i="11"/>
  <c r="E29" i="11" s="1"/>
  <c r="A66" i="11"/>
  <c r="E66" i="11" s="1"/>
  <c r="A67" i="11"/>
  <c r="F67" i="11" s="1"/>
  <c r="A68" i="11"/>
  <c r="E68" i="11" s="1"/>
  <c r="A53" i="11"/>
  <c r="C53" i="11" s="1"/>
  <c r="A54" i="11"/>
  <c r="E54" i="11" s="1"/>
  <c r="A81" i="11"/>
  <c r="E81" i="11" s="1"/>
  <c r="A112" i="11"/>
  <c r="E112" i="11" s="1"/>
  <c r="A118" i="11"/>
  <c r="D118" i="11" s="1"/>
  <c r="A101" i="11"/>
  <c r="B101" i="11" s="1"/>
  <c r="A88" i="11"/>
  <c r="B88" i="11" s="1"/>
  <c r="O63" i="3" s="1"/>
  <c r="Q63" i="3" s="1"/>
  <c r="A108" i="11"/>
  <c r="D108" i="11" s="1"/>
  <c r="A82" i="11"/>
  <c r="F82" i="11" s="1"/>
  <c r="D82" i="11" s="1"/>
  <c r="A106" i="11"/>
  <c r="B106" i="11" s="1"/>
  <c r="A70" i="11"/>
  <c r="F70" i="11" s="1"/>
  <c r="C70" i="11" s="1"/>
  <c r="A91" i="11"/>
  <c r="B91" i="11" s="1"/>
  <c r="O66" i="3" s="1"/>
  <c r="Q66" i="3" s="1"/>
  <c r="A109" i="11"/>
  <c r="B109" i="11" s="1"/>
  <c r="A116" i="11"/>
  <c r="E116" i="11" s="1"/>
  <c r="A78" i="11"/>
  <c r="E78" i="11" s="1"/>
  <c r="A79" i="11"/>
  <c r="F79" i="11" s="1"/>
  <c r="D79" i="11" s="1"/>
  <c r="A95" i="11"/>
  <c r="C95" i="11" s="1"/>
  <c r="A105" i="11"/>
  <c r="B105" i="11" s="1"/>
  <c r="A98" i="11"/>
  <c r="C98" i="11" s="1"/>
  <c r="A100" i="11"/>
  <c r="B100" i="11" s="1"/>
  <c r="A111" i="11"/>
  <c r="F111" i="11" s="1"/>
  <c r="A102" i="11"/>
  <c r="D102" i="11" s="1"/>
  <c r="A74" i="11"/>
  <c r="F74" i="11" s="1"/>
  <c r="D74" i="11" s="1"/>
  <c r="A92" i="11"/>
  <c r="E92" i="11" s="1"/>
  <c r="A113" i="11"/>
  <c r="F113" i="11" s="1"/>
  <c r="A86" i="11"/>
  <c r="E86" i="11" s="1"/>
  <c r="A115" i="11"/>
  <c r="C115" i="11" s="1"/>
  <c r="A99" i="11"/>
  <c r="F99" i="11" s="1"/>
  <c r="A119" i="11"/>
  <c r="E119" i="11" s="1"/>
  <c r="A72" i="11"/>
  <c r="A104" i="11"/>
  <c r="E104" i="11" s="1"/>
  <c r="A76" i="11"/>
  <c r="E76" i="11" s="1"/>
  <c r="A83" i="11"/>
  <c r="E83" i="11" s="1"/>
  <c r="A93" i="11"/>
  <c r="E93" i="11" s="1"/>
  <c r="A77" i="11"/>
  <c r="F77" i="11" s="1"/>
  <c r="C77" i="11" s="1"/>
  <c r="A103" i="11"/>
  <c r="C103" i="11" s="1"/>
  <c r="A84" i="11"/>
  <c r="A73" i="11"/>
  <c r="F73" i="11" s="1"/>
  <c r="D73" i="11" s="1"/>
  <c r="A89" i="11"/>
  <c r="F89" i="11" s="1"/>
  <c r="B89" i="11" s="1"/>
  <c r="O64" i="3" s="1"/>
  <c r="R64" i="3" s="1"/>
  <c r="Q55" i="9" s="1"/>
  <c r="A117" i="11"/>
  <c r="F117" i="11" s="1"/>
  <c r="A85" i="11"/>
  <c r="A96" i="11"/>
  <c r="E96" i="11" s="1"/>
  <c r="A97" i="11"/>
  <c r="F97" i="11" s="1"/>
  <c r="A90" i="11"/>
  <c r="E90" i="11" s="1"/>
  <c r="A94" i="11"/>
  <c r="C94" i="11" s="1"/>
  <c r="A107" i="11"/>
  <c r="C107" i="11" s="1"/>
  <c r="A75" i="11"/>
  <c r="F75" i="11" s="1"/>
  <c r="B75" i="11" s="1"/>
  <c r="O50" i="3" s="1"/>
  <c r="R50" i="3" s="1"/>
  <c r="Q41" i="9" s="1"/>
  <c r="A87" i="11"/>
  <c r="D87" i="11" s="1"/>
  <c r="A114" i="11"/>
  <c r="C114" i="11" s="1"/>
  <c r="A71" i="11"/>
  <c r="F80" i="11"/>
  <c r="C80" i="11" s="1"/>
  <c r="E80" i="11"/>
  <c r="A110" i="11"/>
  <c r="A52" i="11"/>
  <c r="E52" i="11" s="1"/>
  <c r="C15" i="11"/>
  <c r="D98" i="11" l="1"/>
  <c r="E50" i="11"/>
  <c r="B43" i="11"/>
  <c r="D53" i="11"/>
  <c r="B60" i="11"/>
  <c r="F43" i="11"/>
  <c r="F59" i="11"/>
  <c r="D37" i="11"/>
  <c r="C56" i="11"/>
  <c r="D60" i="11"/>
  <c r="E31" i="11"/>
  <c r="C14" i="11"/>
  <c r="A10" i="3" s="1"/>
  <c r="E10" i="3" s="1"/>
  <c r="H35" i="9"/>
  <c r="M35" i="9" s="1"/>
  <c r="C23" i="11"/>
  <c r="D41" i="11"/>
  <c r="E23" i="11"/>
  <c r="F41" i="11"/>
  <c r="C41" i="11"/>
  <c r="B56" i="11"/>
  <c r="D109" i="11"/>
  <c r="D56" i="11"/>
  <c r="C49" i="11"/>
  <c r="C87" i="11"/>
  <c r="F53" i="11"/>
  <c r="E56" i="11"/>
  <c r="B20" i="11"/>
  <c r="O22" i="3" s="1"/>
  <c r="P22" i="3" s="1"/>
  <c r="P6" i="9" s="1"/>
  <c r="E40" i="11"/>
  <c r="B55" i="11"/>
  <c r="E61" i="11"/>
  <c r="E26" i="11"/>
  <c r="S28" i="3" s="1"/>
  <c r="T28" i="3" s="1"/>
  <c r="D50" i="11"/>
  <c r="D26" i="11"/>
  <c r="Q28" i="3" s="1"/>
  <c r="B63" i="11"/>
  <c r="D45" i="11"/>
  <c r="C44" i="11"/>
  <c r="P66" i="3"/>
  <c r="P57" i="9" s="1"/>
  <c r="D28" i="11"/>
  <c r="Q30" i="3" s="1"/>
  <c r="B16" i="11"/>
  <c r="E33" i="11"/>
  <c r="B92" i="11"/>
  <c r="E95" i="11"/>
  <c r="E59" i="11"/>
  <c r="E51" i="11"/>
  <c r="D20" i="11"/>
  <c r="D101" i="11"/>
  <c r="E63" i="11"/>
  <c r="E106" i="11"/>
  <c r="F76" i="11"/>
  <c r="C76" i="11" s="1"/>
  <c r="E108" i="11"/>
  <c r="E49" i="11"/>
  <c r="F78" i="11"/>
  <c r="D78" i="11" s="1"/>
  <c r="E111" i="11"/>
  <c r="F42" i="11"/>
  <c r="C42" i="11" s="1"/>
  <c r="F83" i="11"/>
  <c r="C83" i="11" s="1"/>
  <c r="E117" i="11"/>
  <c r="R66" i="3"/>
  <c r="Q57" i="9" s="1"/>
  <c r="S66" i="3"/>
  <c r="F81" i="11"/>
  <c r="C81" i="11" s="1"/>
  <c r="B59" i="11"/>
  <c r="E55" i="11"/>
  <c r="C37" i="11"/>
  <c r="E20" i="11"/>
  <c r="E37" i="11"/>
  <c r="F57" i="11"/>
  <c r="C57" i="11"/>
  <c r="E58" i="11"/>
  <c r="D57" i="11"/>
  <c r="D66" i="11"/>
  <c r="B58" i="11"/>
  <c r="B64" i="11"/>
  <c r="C59" i="11"/>
  <c r="C58" i="11"/>
  <c r="E64" i="11"/>
  <c r="D64" i="11"/>
  <c r="C66" i="11"/>
  <c r="B79" i="11"/>
  <c r="O54" i="3" s="1"/>
  <c r="Q54" i="3" s="1"/>
  <c r="C17" i="11"/>
  <c r="G1" i="3" s="1"/>
  <c r="K1" i="3" s="1"/>
  <c r="C55" i="11"/>
  <c r="F66" i="11"/>
  <c r="B37" i="11"/>
  <c r="O39" i="3" s="1"/>
  <c r="C22" i="11"/>
  <c r="E48" i="11"/>
  <c r="F29" i="11"/>
  <c r="D29" i="11" s="1"/>
  <c r="C26" i="11"/>
  <c r="P28" i="3" s="1"/>
  <c r="P12" i="9" s="1"/>
  <c r="D58" i="11"/>
  <c r="B47" i="11"/>
  <c r="D39" i="11"/>
  <c r="E43" i="11"/>
  <c r="E28" i="11"/>
  <c r="S30" i="3" s="1"/>
  <c r="B22" i="11"/>
  <c r="O24" i="3" s="1"/>
  <c r="Q24" i="3" s="1"/>
  <c r="C39" i="11"/>
  <c r="F38" i="11"/>
  <c r="P38" i="3"/>
  <c r="P22" i="9" s="1"/>
  <c r="B31" i="11"/>
  <c r="O33" i="3" s="1"/>
  <c r="R33" i="3" s="1"/>
  <c r="Q17" i="9" s="1"/>
  <c r="D55" i="11"/>
  <c r="E47" i="11"/>
  <c r="F64" i="11"/>
  <c r="C47" i="11"/>
  <c r="B66" i="11"/>
  <c r="F19" i="11"/>
  <c r="D19" i="11" s="1"/>
  <c r="E57" i="11"/>
  <c r="Q38" i="3"/>
  <c r="F40" i="11"/>
  <c r="D68" i="11"/>
  <c r="B61" i="11"/>
  <c r="D65" i="11"/>
  <c r="F68" i="11"/>
  <c r="C68" i="11"/>
  <c r="F24" i="11"/>
  <c r="B24" i="11" s="1"/>
  <c r="O26" i="3" s="1"/>
  <c r="O10" i="9" s="1"/>
  <c r="B68" i="11"/>
  <c r="D63" i="11"/>
  <c r="C45" i="11"/>
  <c r="D54" i="11"/>
  <c r="D44" i="11"/>
  <c r="B77" i="11"/>
  <c r="O52" i="3" s="1"/>
  <c r="P52" i="3" s="1"/>
  <c r="P43" i="9" s="1"/>
  <c r="D117" i="11"/>
  <c r="F106" i="11"/>
  <c r="B93" i="11"/>
  <c r="C99" i="11"/>
  <c r="D70" i="11"/>
  <c r="E79" i="11"/>
  <c r="C112" i="11"/>
  <c r="B86" i="11"/>
  <c r="O61" i="3" s="1"/>
  <c r="O52" i="9" s="1"/>
  <c r="D106" i="11"/>
  <c r="B95" i="11"/>
  <c r="F86" i="11"/>
  <c r="D86" i="11" s="1"/>
  <c r="D77" i="11"/>
  <c r="C79" i="11"/>
  <c r="E70" i="11"/>
  <c r="C106" i="11"/>
  <c r="C74" i="11"/>
  <c r="C109" i="11"/>
  <c r="E75" i="11"/>
  <c r="S50" i="3" s="1"/>
  <c r="T50" i="3" s="1"/>
  <c r="O41" i="9"/>
  <c r="E77" i="11"/>
  <c r="D75" i="11"/>
  <c r="Q50" i="3" s="1"/>
  <c r="B41" i="11"/>
  <c r="O43" i="3" s="1"/>
  <c r="P43" i="3" s="1"/>
  <c r="P27" i="9" s="1"/>
  <c r="R38" i="3"/>
  <c r="Q22" i="9" s="1"/>
  <c r="F47" i="11"/>
  <c r="E32" i="11"/>
  <c r="E42" i="11"/>
  <c r="F62" i="11"/>
  <c r="F49" i="11"/>
  <c r="E53" i="11"/>
  <c r="D61" i="11"/>
  <c r="F30" i="11"/>
  <c r="C30" i="11" s="1"/>
  <c r="C101" i="11"/>
  <c r="C118" i="11"/>
  <c r="B65" i="11"/>
  <c r="F105" i="11"/>
  <c r="B44" i="11"/>
  <c r="E100" i="11"/>
  <c r="E113" i="11"/>
  <c r="F109" i="11"/>
  <c r="C73" i="11"/>
  <c r="C62" i="11"/>
  <c r="B53" i="11"/>
  <c r="B23" i="11"/>
  <c r="O25" i="3" s="1"/>
  <c r="Q25" i="3" s="1"/>
  <c r="F92" i="11"/>
  <c r="D116" i="11"/>
  <c r="C54" i="11"/>
  <c r="D33" i="11"/>
  <c r="D113" i="11"/>
  <c r="F34" i="11"/>
  <c r="C34" i="11" s="1"/>
  <c r="D67" i="11"/>
  <c r="F51" i="11"/>
  <c r="F50" i="11"/>
  <c r="C67" i="11"/>
  <c r="F21" i="11"/>
  <c r="C21" i="11" s="1"/>
  <c r="E27" i="11"/>
  <c r="E46" i="11"/>
  <c r="B50" i="11"/>
  <c r="B46" i="11"/>
  <c r="D51" i="11"/>
  <c r="D52" i="11"/>
  <c r="E65" i="11"/>
  <c r="C46" i="11"/>
  <c r="E67" i="11"/>
  <c r="F46" i="11"/>
  <c r="S64" i="3"/>
  <c r="D115" i="11"/>
  <c r="F115" i="11"/>
  <c r="C82" i="11"/>
  <c r="O55" i="9"/>
  <c r="B82" i="11"/>
  <c r="O57" i="3" s="1"/>
  <c r="R57" i="3" s="1"/>
  <c r="Q48" i="9" s="1"/>
  <c r="E82" i="11"/>
  <c r="P64" i="3"/>
  <c r="P55" i="9" s="1"/>
  <c r="O57" i="9"/>
  <c r="C104" i="11"/>
  <c r="E114" i="11"/>
  <c r="D89" i="11"/>
  <c r="Q64" i="3" s="1"/>
  <c r="D111" i="11"/>
  <c r="E109" i="11"/>
  <c r="F95" i="11"/>
  <c r="B104" i="11"/>
  <c r="B119" i="11"/>
  <c r="C89" i="11"/>
  <c r="C105" i="11"/>
  <c r="B115" i="11"/>
  <c r="D42" i="11"/>
  <c r="D31" i="11"/>
  <c r="D48" i="11"/>
  <c r="C61" i="11"/>
  <c r="E62" i="11"/>
  <c r="C48" i="11"/>
  <c r="B48" i="11"/>
  <c r="B33" i="11"/>
  <c r="O35" i="3" s="1"/>
  <c r="R35" i="3" s="1"/>
  <c r="Q19" i="9" s="1"/>
  <c r="F54" i="11"/>
  <c r="E44" i="11"/>
  <c r="B54" i="11"/>
  <c r="F63" i="11"/>
  <c r="T41" i="3"/>
  <c r="S38" i="3"/>
  <c r="E22" i="11"/>
  <c r="F25" i="11"/>
  <c r="C25" i="11" s="1"/>
  <c r="B49" i="11"/>
  <c r="E39" i="11"/>
  <c r="S41" i="3" s="1"/>
  <c r="O12" i="9"/>
  <c r="D62" i="11"/>
  <c r="F35" i="11"/>
  <c r="B35" i="11" s="1"/>
  <c r="O37" i="3" s="1"/>
  <c r="O21" i="9" s="1"/>
  <c r="B67" i="11"/>
  <c r="C51" i="11"/>
  <c r="D43" i="11"/>
  <c r="B52" i="11"/>
  <c r="R30" i="3"/>
  <c r="Q14" i="9" s="1"/>
  <c r="C28" i="11"/>
  <c r="P30" i="3" s="1"/>
  <c r="P14" i="9" s="1"/>
  <c r="C65" i="11"/>
  <c r="R41" i="3"/>
  <c r="Q25" i="9" s="1"/>
  <c r="Q41" i="3"/>
  <c r="C60" i="11"/>
  <c r="F60" i="11"/>
  <c r="O25" i="9"/>
  <c r="E45" i="11"/>
  <c r="F45" i="11"/>
  <c r="E107" i="11"/>
  <c r="D105" i="11"/>
  <c r="B108" i="11"/>
  <c r="C108" i="11"/>
  <c r="F108" i="11"/>
  <c r="T66" i="3"/>
  <c r="B73" i="11"/>
  <c r="O48" i="3" s="1"/>
  <c r="R48" i="3" s="1"/>
  <c r="Q39" i="9" s="1"/>
  <c r="D80" i="11"/>
  <c r="F116" i="11"/>
  <c r="D95" i="11"/>
  <c r="D107" i="11"/>
  <c r="E74" i="11"/>
  <c r="F100" i="11"/>
  <c r="C91" i="11"/>
  <c r="E84" i="11"/>
  <c r="F84" i="11"/>
  <c r="F104" i="11"/>
  <c r="D104" i="11"/>
  <c r="B113" i="11"/>
  <c r="C113" i="11"/>
  <c r="E98" i="11"/>
  <c r="B98" i="11"/>
  <c r="F98" i="11"/>
  <c r="D88" i="11"/>
  <c r="F88" i="11"/>
  <c r="C88" i="11" s="1"/>
  <c r="E88" i="11"/>
  <c r="D96" i="11"/>
  <c r="C96" i="11"/>
  <c r="F103" i="11"/>
  <c r="D103" i="11"/>
  <c r="B103" i="11"/>
  <c r="E103" i="11"/>
  <c r="F72" i="11"/>
  <c r="B72" i="11" s="1"/>
  <c r="O47" i="3" s="1"/>
  <c r="E72" i="11"/>
  <c r="E101" i="11"/>
  <c r="F101" i="11"/>
  <c r="E85" i="11"/>
  <c r="F85" i="11"/>
  <c r="D85" i="11" s="1"/>
  <c r="D119" i="11"/>
  <c r="C119" i="11"/>
  <c r="B96" i="11"/>
  <c r="B118" i="11"/>
  <c r="F118" i="11"/>
  <c r="E118" i="11"/>
  <c r="B70" i="11"/>
  <c r="O45" i="3" s="1"/>
  <c r="P45" i="3" s="1"/>
  <c r="P36" i="9" s="1"/>
  <c r="B74" i="11"/>
  <c r="O49" i="3" s="1"/>
  <c r="R49" i="3" s="1"/>
  <c r="Q40" i="9" s="1"/>
  <c r="E89" i="11"/>
  <c r="D92" i="11"/>
  <c r="B111" i="11"/>
  <c r="E73" i="11"/>
  <c r="E115" i="11"/>
  <c r="C116" i="11"/>
  <c r="C111" i="11"/>
  <c r="F96" i="11"/>
  <c r="D100" i="11"/>
  <c r="F91" i="11"/>
  <c r="B116" i="11"/>
  <c r="F119" i="11"/>
  <c r="C117" i="11"/>
  <c r="B117" i="11"/>
  <c r="F93" i="11"/>
  <c r="D93" i="11"/>
  <c r="C93" i="11"/>
  <c r="E99" i="11"/>
  <c r="B99" i="11"/>
  <c r="D99" i="11"/>
  <c r="E102" i="11"/>
  <c r="C102" i="11"/>
  <c r="F102" i="11"/>
  <c r="B102" i="11"/>
  <c r="F112" i="11"/>
  <c r="D112" i="11"/>
  <c r="B112" i="11"/>
  <c r="E105" i="11"/>
  <c r="C92" i="11"/>
  <c r="C100" i="11"/>
  <c r="E91" i="11"/>
  <c r="D91" i="11"/>
  <c r="F94" i="11"/>
  <c r="E94" i="11"/>
  <c r="B94" i="11"/>
  <c r="F71" i="11"/>
  <c r="D71" i="11" s="1"/>
  <c r="E71" i="11"/>
  <c r="D94" i="11"/>
  <c r="F90" i="11"/>
  <c r="D90" i="11" s="1"/>
  <c r="C75" i="11"/>
  <c r="P50" i="3" s="1"/>
  <c r="P41" i="9" s="1"/>
  <c r="B90" i="11"/>
  <c r="O65" i="3" s="1"/>
  <c r="Q65" i="3" s="1"/>
  <c r="B107" i="11"/>
  <c r="F107" i="11"/>
  <c r="F114" i="11"/>
  <c r="B114" i="11"/>
  <c r="D114" i="11"/>
  <c r="E97" i="11"/>
  <c r="C97" i="11"/>
  <c r="B97" i="11"/>
  <c r="D97" i="11"/>
  <c r="C90" i="11"/>
  <c r="E87" i="11"/>
  <c r="F87" i="11"/>
  <c r="B87" i="11" s="1"/>
  <c r="O62" i="3" s="1"/>
  <c r="P62" i="3" s="1"/>
  <c r="P53" i="9" s="1"/>
  <c r="B80" i="11"/>
  <c r="O55" i="3" s="1"/>
  <c r="P55" i="3" s="1"/>
  <c r="P46" i="9" s="1"/>
  <c r="C110" i="11"/>
  <c r="D110" i="11"/>
  <c r="F110" i="11"/>
  <c r="E110" i="11"/>
  <c r="B110" i="11"/>
  <c r="F52" i="11"/>
  <c r="C52" i="11"/>
  <c r="A26" i="9"/>
  <c r="F26" i="9" s="1"/>
  <c r="A1" i="3"/>
  <c r="E1" i="3" s="1"/>
  <c r="B40" i="11"/>
  <c r="O42" i="3" s="1"/>
  <c r="D40" i="11"/>
  <c r="B38" i="11"/>
  <c r="O40" i="3" s="1"/>
  <c r="C38" i="11"/>
  <c r="D38" i="11"/>
  <c r="C27" i="11"/>
  <c r="B27" i="11"/>
  <c r="O29" i="3" s="1"/>
  <c r="D27" i="11"/>
  <c r="P44" i="3"/>
  <c r="P28" i="9" s="1"/>
  <c r="O28" i="9"/>
  <c r="R44" i="3"/>
  <c r="Q28" i="9" s="1"/>
  <c r="S44" i="3"/>
  <c r="Q44" i="3"/>
  <c r="S63" i="3"/>
  <c r="C32" i="11"/>
  <c r="B32" i="11"/>
  <c r="O34" i="3" s="1"/>
  <c r="P63" i="3"/>
  <c r="P54" i="9" s="1"/>
  <c r="O54" i="9"/>
  <c r="R63" i="3"/>
  <c r="Q54" i="9" s="1"/>
  <c r="T64" i="3"/>
  <c r="T63" i="3"/>
  <c r="C86" i="11" l="1"/>
  <c r="S39" i="3"/>
  <c r="C85" i="11"/>
  <c r="B85" i="11"/>
  <c r="O60" i="3" s="1"/>
  <c r="B76" i="11"/>
  <c r="O51" i="3" s="1"/>
  <c r="P51" i="3" s="1"/>
  <c r="P42" i="9" s="1"/>
  <c r="A35" i="9"/>
  <c r="F35" i="9" s="1"/>
  <c r="B83" i="11"/>
  <c r="O58" i="3" s="1"/>
  <c r="S58" i="3" s="1"/>
  <c r="R24" i="3"/>
  <c r="Q8" i="9" s="1"/>
  <c r="O8" i="9"/>
  <c r="B29" i="11"/>
  <c r="O31" i="3" s="1"/>
  <c r="O15" i="9" s="1"/>
  <c r="P24" i="3"/>
  <c r="P8" i="9" s="1"/>
  <c r="D81" i="11"/>
  <c r="P61" i="3"/>
  <c r="P52" i="9" s="1"/>
  <c r="D76" i="11"/>
  <c r="B81" i="11"/>
  <c r="O56" i="3" s="1"/>
  <c r="R56" i="3" s="1"/>
  <c r="Q47" i="9" s="1"/>
  <c r="Q33" i="3"/>
  <c r="S33" i="3"/>
  <c r="T33" i="3" s="1"/>
  <c r="R22" i="3"/>
  <c r="Q6" i="9" s="1"/>
  <c r="O45" i="9"/>
  <c r="C19" i="11"/>
  <c r="O6" i="9"/>
  <c r="R43" i="3"/>
  <c r="Q27" i="9" s="1"/>
  <c r="S22" i="3"/>
  <c r="Q22" i="3"/>
  <c r="C78" i="11"/>
  <c r="Q43" i="3"/>
  <c r="S43" i="3"/>
  <c r="R26" i="3"/>
  <c r="Q10" i="9" s="1"/>
  <c r="C24" i="11"/>
  <c r="P26" i="3" s="1"/>
  <c r="P10" i="9" s="1"/>
  <c r="D24" i="11"/>
  <c r="Q26" i="3" s="1"/>
  <c r="O17" i="9"/>
  <c r="D83" i="11"/>
  <c r="O43" i="9"/>
  <c r="R39" i="3"/>
  <c r="Q23" i="9" s="1"/>
  <c r="Q52" i="3"/>
  <c r="Q39" i="3"/>
  <c r="S52" i="3"/>
  <c r="R52" i="3"/>
  <c r="Q43" i="9" s="1"/>
  <c r="T39" i="3"/>
  <c r="B78" i="11"/>
  <c r="O53" i="3" s="1"/>
  <c r="Q53" i="3" s="1"/>
  <c r="O27" i="9"/>
  <c r="P57" i="3"/>
  <c r="P48" i="9" s="1"/>
  <c r="H26" i="9"/>
  <c r="M26" i="9" s="1"/>
  <c r="P39" i="3"/>
  <c r="P23" i="9" s="1"/>
  <c r="B30" i="11"/>
  <c r="O32" i="3" s="1"/>
  <c r="S32" i="3" s="1"/>
  <c r="T38" i="3"/>
  <c r="P33" i="3"/>
  <c r="P17" i="9" s="1"/>
  <c r="B19" i="11"/>
  <c r="O21" i="3" s="1"/>
  <c r="S21" i="3" s="1"/>
  <c r="S54" i="3"/>
  <c r="Q61" i="3"/>
  <c r="S61" i="3"/>
  <c r="T61" i="3" s="1"/>
  <c r="O39" i="9"/>
  <c r="S24" i="3"/>
  <c r="R61" i="3"/>
  <c r="Q52" i="9" s="1"/>
  <c r="C29" i="11"/>
  <c r="P54" i="3"/>
  <c r="P45" i="9" s="1"/>
  <c r="Q48" i="3"/>
  <c r="S49" i="3"/>
  <c r="T49" i="3" s="1"/>
  <c r="O23" i="9"/>
  <c r="P48" i="3"/>
  <c r="P39" i="9" s="1"/>
  <c r="R54" i="3"/>
  <c r="Q45" i="9" s="1"/>
  <c r="P49" i="3"/>
  <c r="P40" i="9" s="1"/>
  <c r="O40" i="9"/>
  <c r="Q49" i="3"/>
  <c r="P25" i="3"/>
  <c r="P9" i="9" s="1"/>
  <c r="S26" i="3"/>
  <c r="D34" i="11"/>
  <c r="S25" i="3"/>
  <c r="B21" i="11"/>
  <c r="O23" i="3" s="1"/>
  <c r="R23" i="3" s="1"/>
  <c r="Q7" i="9" s="1"/>
  <c r="T62" i="3"/>
  <c r="B34" i="11"/>
  <c r="O36" i="3" s="1"/>
  <c r="P36" i="3" s="1"/>
  <c r="P20" i="9" s="1"/>
  <c r="D30" i="11"/>
  <c r="S48" i="3"/>
  <c r="T48" i="3" s="1"/>
  <c r="R25" i="3"/>
  <c r="Q9" i="9" s="1"/>
  <c r="O9" i="9"/>
  <c r="D25" i="11"/>
  <c r="B25" i="11"/>
  <c r="O27" i="3" s="1"/>
  <c r="O11" i="9" s="1"/>
  <c r="D21" i="11"/>
  <c r="R37" i="3"/>
  <c r="Q21" i="9" s="1"/>
  <c r="S47" i="3"/>
  <c r="R47" i="3"/>
  <c r="Q38" i="9" s="1"/>
  <c r="O36" i="9"/>
  <c r="S55" i="3"/>
  <c r="Q55" i="3"/>
  <c r="O48" i="9"/>
  <c r="S57" i="3"/>
  <c r="T57" i="3" s="1"/>
  <c r="Q57" i="3"/>
  <c r="Q45" i="3"/>
  <c r="S45" i="3"/>
  <c r="S37" i="3"/>
  <c r="P35" i="3"/>
  <c r="P19" i="9" s="1"/>
  <c r="O19" i="9"/>
  <c r="C35" i="11"/>
  <c r="P37" i="3" s="1"/>
  <c r="P21" i="9" s="1"/>
  <c r="T30" i="3"/>
  <c r="Q35" i="3"/>
  <c r="S35" i="3"/>
  <c r="T35" i="3" s="1"/>
  <c r="D35" i="11"/>
  <c r="Q37" i="3" s="1"/>
  <c r="O38" i="9"/>
  <c r="D84" i="11"/>
  <c r="B84" i="11"/>
  <c r="O59" i="3" s="1"/>
  <c r="C84" i="11"/>
  <c r="D72" i="11"/>
  <c r="Q47" i="3" s="1"/>
  <c r="C72" i="11"/>
  <c r="P47" i="3" s="1"/>
  <c r="P38" i="9" s="1"/>
  <c r="R45" i="3"/>
  <c r="Q36" i="9" s="1"/>
  <c r="O53" i="9"/>
  <c r="Q62" i="3"/>
  <c r="R62" i="3"/>
  <c r="Q53" i="9" s="1"/>
  <c r="S62" i="3"/>
  <c r="O46" i="9"/>
  <c r="R65" i="3"/>
  <c r="Q56" i="9" s="1"/>
  <c r="B71" i="11"/>
  <c r="O46" i="3" s="1"/>
  <c r="R55" i="3"/>
  <c r="Q46" i="9" s="1"/>
  <c r="P65" i="3"/>
  <c r="P56" i="9" s="1"/>
  <c r="C71" i="11"/>
  <c r="O56" i="9"/>
  <c r="S65" i="3"/>
  <c r="T65" i="3" s="1"/>
  <c r="S42" i="3"/>
  <c r="T42" i="3" s="1"/>
  <c r="Q42" i="3"/>
  <c r="O26" i="9"/>
  <c r="R42" i="3"/>
  <c r="Q26" i="9" s="1"/>
  <c r="P42" i="3"/>
  <c r="P26" i="9" s="1"/>
  <c r="O13" i="9"/>
  <c r="S29" i="3"/>
  <c r="Q29" i="3"/>
  <c r="P29" i="3"/>
  <c r="P13" i="9" s="1"/>
  <c r="R29" i="3"/>
  <c r="Q13" i="9" s="1"/>
  <c r="Q40" i="3"/>
  <c r="R40" i="3"/>
  <c r="Q24" i="9" s="1"/>
  <c r="O24" i="9"/>
  <c r="P40" i="3"/>
  <c r="P24" i="9" s="1"/>
  <c r="S40" i="3"/>
  <c r="T40" i="3" s="1"/>
  <c r="T44" i="3"/>
  <c r="S34" i="3"/>
  <c r="Q34" i="3"/>
  <c r="R34" i="3"/>
  <c r="Q18" i="9" s="1"/>
  <c r="P34" i="3"/>
  <c r="P18" i="9" s="1"/>
  <c r="O18" i="9"/>
  <c r="T43" i="3"/>
  <c r="O51" i="9" l="1"/>
  <c r="R60" i="3"/>
  <c r="Q51" i="9" s="1"/>
  <c r="T60" i="3"/>
  <c r="P60" i="3"/>
  <c r="P51" i="9" s="1"/>
  <c r="S60" i="3"/>
  <c r="Q60" i="3"/>
  <c r="O47" i="9"/>
  <c r="S51" i="3"/>
  <c r="O42" i="9"/>
  <c r="Q51" i="3"/>
  <c r="R51" i="3"/>
  <c r="Q42" i="9" s="1"/>
  <c r="O49" i="9"/>
  <c r="R58" i="3"/>
  <c r="Q49" i="9" s="1"/>
  <c r="P58" i="3"/>
  <c r="P49" i="9" s="1"/>
  <c r="Q58" i="3"/>
  <c r="R31" i="3"/>
  <c r="Q15" i="9" s="1"/>
  <c r="T24" i="3"/>
  <c r="Q31" i="3"/>
  <c r="S31" i="3"/>
  <c r="P31" i="3"/>
  <c r="P15" i="9" s="1"/>
  <c r="P56" i="3"/>
  <c r="P47" i="9" s="1"/>
  <c r="Q56" i="3"/>
  <c r="R32" i="3"/>
  <c r="Q16" i="9" s="1"/>
  <c r="S56" i="3"/>
  <c r="T56" i="3" s="1"/>
  <c r="T22" i="3"/>
  <c r="R27" i="3"/>
  <c r="Q11" i="9" s="1"/>
  <c r="Q21" i="3"/>
  <c r="T52" i="3"/>
  <c r="O7" i="9"/>
  <c r="O44" i="9"/>
  <c r="S53" i="3"/>
  <c r="T26" i="3"/>
  <c r="R53" i="3"/>
  <c r="Q44" i="9" s="1"/>
  <c r="P53" i="3"/>
  <c r="P44" i="9" s="1"/>
  <c r="T54" i="3"/>
  <c r="Q32" i="3"/>
  <c r="S36" i="3"/>
  <c r="R36" i="3"/>
  <c r="Q20" i="9" s="1"/>
  <c r="O20" i="9"/>
  <c r="O5" i="9"/>
  <c r="P32" i="3"/>
  <c r="P16" i="9" s="1"/>
  <c r="P21" i="3"/>
  <c r="P5" i="9" s="1"/>
  <c r="R21" i="3"/>
  <c r="Q5" i="9" s="1"/>
  <c r="O16" i="9"/>
  <c r="P23" i="3"/>
  <c r="P7" i="9" s="1"/>
  <c r="S23" i="3"/>
  <c r="T23" i="3" s="1"/>
  <c r="Q23" i="3"/>
  <c r="T25" i="3"/>
  <c r="T37" i="3"/>
  <c r="T47" i="3"/>
  <c r="Q36" i="3"/>
  <c r="T45" i="3"/>
  <c r="P27" i="3"/>
  <c r="P11" i="9" s="1"/>
  <c r="S27" i="3"/>
  <c r="Q27" i="3"/>
  <c r="T55" i="3"/>
  <c r="O50" i="9"/>
  <c r="Q59" i="3"/>
  <c r="S59" i="3"/>
  <c r="R59" i="3"/>
  <c r="Q50" i="9" s="1"/>
  <c r="P59" i="3"/>
  <c r="P50" i="9" s="1"/>
  <c r="S46" i="3"/>
  <c r="O37" i="9"/>
  <c r="P46" i="3"/>
  <c r="P37" i="9" s="1"/>
  <c r="Q46" i="3"/>
  <c r="R46" i="3"/>
  <c r="Q37" i="9" s="1"/>
  <c r="T29" i="3"/>
  <c r="T34" i="3"/>
  <c r="T51" i="3" l="1"/>
  <c r="T58" i="3"/>
  <c r="T31" i="3"/>
  <c r="T32" i="3"/>
  <c r="T27" i="3"/>
  <c r="T53" i="3"/>
  <c r="E17" i="9"/>
  <c r="E19" i="9" s="1"/>
  <c r="T36" i="3"/>
  <c r="F17" i="9"/>
  <c r="F19" i="9" s="1"/>
  <c r="T21" i="3"/>
  <c r="T59" i="3"/>
  <c r="T46" i="3"/>
  <c r="C21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CRK001</author>
    <author>Kazunori</author>
    <author>kazu</author>
  </authors>
  <commentList>
    <comment ref="E2" authorId="0" shapeId="0" xr:uid="{209E0789-44B5-4AA4-BEC3-0A4709DD3F53}">
      <text>
        <r>
          <rPr>
            <b/>
            <sz val="9"/>
            <color indexed="81"/>
            <rFont val="MS P ゴシック"/>
            <family val="3"/>
            <charset val="128"/>
          </rPr>
          <t>全角カナを半角カナに直すには関数　asc()　が便利です。</t>
        </r>
      </text>
    </comment>
    <comment ref="G2" authorId="1" shapeId="0" xr:uid="{FA065BBC-F3A7-4B65-9EED-407A3EA5B548}">
      <text>
        <r>
          <rPr>
            <sz val="9"/>
            <color indexed="81"/>
            <rFont val="MS P ゴシック"/>
            <family val="3"/>
            <charset val="128"/>
          </rPr>
          <t xml:space="preserve">日本は </t>
        </r>
        <r>
          <rPr>
            <b/>
            <sz val="9"/>
            <color indexed="81"/>
            <rFont val="MS P ゴシック"/>
            <family val="3"/>
            <charset val="128"/>
          </rPr>
          <t>JPN</t>
        </r>
        <r>
          <rPr>
            <sz val="9"/>
            <color indexed="81"/>
            <rFont val="MS P ゴシック"/>
            <family val="3"/>
            <charset val="128"/>
          </rPr>
          <t xml:space="preserve"> です。
</t>
        </r>
      </text>
    </comment>
    <comment ref="J2" authorId="2" shapeId="0" xr:uid="{195C0D23-CB60-47EE-9724-293FFB9C09E3}">
      <text>
        <r>
          <rPr>
            <sz val="9"/>
            <color indexed="81"/>
            <rFont val="MS P ゴシック"/>
            <family val="3"/>
            <charset val="128"/>
          </rPr>
          <t xml:space="preserve">年月日を/で区切る
</t>
        </r>
      </text>
    </comment>
    <comment ref="K2" authorId="1" shapeId="0" xr:uid="{61426475-62E1-41AB-A7C3-F58B36CE8503}">
      <text>
        <r>
          <rPr>
            <b/>
            <sz val="9"/>
            <color indexed="81"/>
            <rFont val="MS P ゴシック"/>
            <family val="3"/>
            <charset val="128"/>
          </rPr>
          <t>11桁（冒頭の0は省略可） ２部・小学生は未記入で。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kazu</author>
    <author>Kazunori</author>
  </authors>
  <commentList>
    <comment ref="S20" authorId="0" shapeId="0" xr:uid="{F14A77D8-8CB1-46A0-BE94-C3904E4B5121}">
      <text>
        <r>
          <rPr>
            <sz val="9"/>
            <color indexed="81"/>
            <rFont val="MS P ゴシック"/>
            <family val="3"/>
            <charset val="128"/>
          </rPr>
          <t>中学校・高校のみ</t>
        </r>
      </text>
    </comment>
    <comment ref="T20" authorId="0" shapeId="0" xr:uid="{30D83878-8C32-415D-AFF6-D100456E9E44}">
      <text>
        <r>
          <rPr>
            <sz val="9"/>
            <color indexed="81"/>
            <rFont val="MS P ゴシック"/>
            <family val="3"/>
            <charset val="128"/>
          </rPr>
          <t>中学校・高校のみ</t>
        </r>
      </text>
    </comment>
    <comment ref="M21" authorId="1" shapeId="0" xr:uid="{672BF8C1-A70D-40DA-BFF1-1E6120B102A1}">
      <text>
        <r>
          <rPr>
            <b/>
            <sz val="9"/>
            <color indexed="81"/>
            <rFont val="MS P ゴシック"/>
            <family val="3"/>
            <charset val="128"/>
          </rPr>
          <t>Kazunori:</t>
        </r>
        <r>
          <rPr>
            <sz val="9"/>
            <color indexed="81"/>
            <rFont val="MS P ゴシック"/>
            <family val="3"/>
            <charset val="128"/>
          </rPr>
          <t xml:space="preserve">
異常がなければ空白です。</t>
        </r>
      </text>
    </comment>
  </commentList>
</comments>
</file>

<file path=xl/sharedStrings.xml><?xml version="1.0" encoding="utf-8"?>
<sst xmlns="http://schemas.openxmlformats.org/spreadsheetml/2006/main" count="2537" uniqueCount="1442">
  <si>
    <t>必ず、カテゴリーと大会を選択してから確認をお願いします。（このシートの情報が変化します。）</t>
    <rPh sb="9" eb="11">
      <t>タイカイ</t>
    </rPh>
    <rPh sb="12" eb="14">
      <t>センタク</t>
    </rPh>
    <rPh sb="18" eb="20">
      <t>カクニン</t>
    </rPh>
    <rPh sb="22" eb="23">
      <t>ネガ</t>
    </rPh>
    <rPh sb="35" eb="37">
      <t>ジョウホウ</t>
    </rPh>
    <rPh sb="38" eb="40">
      <t>ヘンカ</t>
    </rPh>
    <phoneticPr fontId="1"/>
  </si>
  <si>
    <t>【申し込みデータ作成方法】</t>
    <rPh sb="1" eb="2">
      <t>モウ</t>
    </rPh>
    <rPh sb="3" eb="4">
      <t>コ</t>
    </rPh>
    <rPh sb="8" eb="10">
      <t>サクセイ</t>
    </rPh>
    <rPh sb="10" eb="12">
      <t>ホウホウ</t>
    </rPh>
    <phoneticPr fontId="22"/>
  </si>
  <si>
    <t>①　「カテゴリー・大会選択シート」にカテゴリーと大会を選択する。（黄色いセル）</t>
    <rPh sb="9" eb="11">
      <t>タイカイ</t>
    </rPh>
    <rPh sb="11" eb="13">
      <t>センタク</t>
    </rPh>
    <rPh sb="24" eb="26">
      <t>タイカイ</t>
    </rPh>
    <rPh sb="27" eb="29">
      <t>センタク</t>
    </rPh>
    <rPh sb="33" eb="35">
      <t>キイロ</t>
    </rPh>
    <phoneticPr fontId="22"/>
  </si>
  <si>
    <t>②　「所属情報入力シート」の所属コードをA2セルに半角数字で入力する。（黄色いセル）</t>
    <rPh sb="3" eb="9">
      <t>ショゾクジョウホウニュウリョク</t>
    </rPh>
    <rPh sb="14" eb="16">
      <t>ショゾク</t>
    </rPh>
    <rPh sb="25" eb="29">
      <t>ハンカクスウジ</t>
    </rPh>
    <rPh sb="30" eb="32">
      <t>ニュウリョク</t>
    </rPh>
    <rPh sb="36" eb="38">
      <t>キイロ</t>
    </rPh>
    <phoneticPr fontId="22"/>
  </si>
  <si>
    <t>ナンバー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</si>
  <si>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</si>
  <si>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</si>
  <si>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氏名半角ｶﾅ</t>
    <rPh sb="0" eb="2">
      <t>シメイ</t>
    </rPh>
    <rPh sb="2" eb="4">
      <t>ハンカク</t>
    </rPh>
    <phoneticPr fontId="1"/>
  </si>
  <si>
    <t>氏名英字</t>
    <rPh sb="0" eb="2">
      <t>シメイ</t>
    </rPh>
    <phoneticPr fontId="1"/>
  </si>
  <si>
    <t>国籍</t>
  </si>
  <si>
    <t>性別
男1
女2</t>
    <rPh sb="3" eb="4">
      <t>ナン</t>
    </rPh>
    <rPh sb="6" eb="7">
      <t>オンナ</t>
    </rPh>
    <phoneticPr fontId="1"/>
  </si>
  <si>
    <t>生年月日</t>
    <rPh sb="0" eb="4">
      <t>セイネンガッピ</t>
    </rPh>
    <phoneticPr fontId="1"/>
  </si>
  <si>
    <t>JAAF ID</t>
    <phoneticPr fontId="1"/>
  </si>
  <si>
    <t>JAAF ID未入力の場合、公認記録とならない場合があります。２部は不要。</t>
    <rPh sb="7" eb="10">
      <t>ミニュウリョク</t>
    </rPh>
    <rPh sb="11" eb="13">
      <t>バアイ</t>
    </rPh>
    <rPh sb="14" eb="18">
      <t>コウニンキロク</t>
    </rPh>
    <rPh sb="23" eb="25">
      <t>バアイ</t>
    </rPh>
    <rPh sb="32" eb="33">
      <t>ブ</t>
    </rPh>
    <rPh sb="34" eb="36">
      <t>フヨウ</t>
    </rPh>
    <phoneticPr fontId="1"/>
  </si>
  <si>
    <t>青葉</t>
    <rPh sb="0" eb="2">
      <t>アオバ</t>
    </rPh>
    <phoneticPr fontId="1"/>
  </si>
  <si>
    <t>風太</t>
    <rPh sb="0" eb="2">
      <t>フウタ</t>
    </rPh>
    <phoneticPr fontId="1"/>
  </si>
  <si>
    <t>ｱｵﾊﾞ ﾌｳﾀ</t>
    <phoneticPr fontId="1"/>
  </si>
  <si>
    <t xml:space="preserve">AOBA Futa </t>
    <phoneticPr fontId="1"/>
  </si>
  <si>
    <t>JPN</t>
    <phoneticPr fontId="1"/>
  </si>
  <si>
    <t>（スペースは半角）</t>
    <rPh sb="6" eb="8">
      <t>ハンカク</t>
    </rPh>
    <phoneticPr fontId="1"/>
  </si>
  <si>
    <t>(/で区切る)</t>
    <rPh sb="3" eb="5">
      <t>クギ</t>
    </rPh>
    <phoneticPr fontId="1"/>
  </si>
  <si>
    <t>(冒頭の0は省略。「文字列」にしないでください。)</t>
    <rPh sb="1" eb="3">
      <t>ボウトウ</t>
    </rPh>
    <rPh sb="6" eb="8">
      <t>ショウリャク</t>
    </rPh>
    <rPh sb="10" eb="13">
      <t>モジレツ</t>
    </rPh>
    <phoneticPr fontId="1"/>
  </si>
  <si>
    <t>※いずれも、数字は「半角」でお願いします。</t>
    <rPh sb="6" eb="8">
      <t>スウジ</t>
    </rPh>
    <rPh sb="10" eb="12">
      <t>ハンカク</t>
    </rPh>
    <rPh sb="15" eb="16">
      <t>ネガ</t>
    </rPh>
    <phoneticPr fontId="22"/>
  </si>
  <si>
    <t>④　「データとりまとめシート」に「ナンバー」「競技コード」「申請記録」の必要事項を記入する。</t>
    <rPh sb="23" eb="25">
      <t>キョウギ</t>
    </rPh>
    <phoneticPr fontId="22"/>
  </si>
  <si>
    <t>　　※黄色のセルのみに記入し、その他のセルには記入しないでください。</t>
    <rPh sb="3" eb="5">
      <t>キイロ</t>
    </rPh>
    <phoneticPr fontId="22"/>
  </si>
  <si>
    <t>　　　２種目目に出場しない場合は空欄のままにしてください。</t>
    <rPh sb="4" eb="7">
      <t>シュモクメ</t>
    </rPh>
    <rPh sb="8" eb="10">
      <t>シュツジョウ</t>
    </rPh>
    <rPh sb="13" eb="15">
      <t>バアイ</t>
    </rPh>
    <rPh sb="16" eb="18">
      <t>クウラン</t>
    </rPh>
    <phoneticPr fontId="22"/>
  </si>
  <si>
    <r>
      <t>　　※編成作業の都合上、</t>
    </r>
    <r>
      <rPr>
        <b/>
        <sz val="14"/>
        <color rgb="FFFF0000"/>
        <rFont val="HG丸ｺﾞｼｯｸM-PRO"/>
        <family val="3"/>
        <charset val="128"/>
      </rPr>
      <t>2種目出場する場合は競技コードが小さいほうが競技①となるようにしてください。</t>
    </r>
    <rPh sb="3" eb="7">
      <t>ヘンセイサギョウ</t>
    </rPh>
    <rPh sb="8" eb="11">
      <t>ツゴウジョウ</t>
    </rPh>
    <rPh sb="13" eb="15">
      <t>シュモク</t>
    </rPh>
    <rPh sb="15" eb="17">
      <t>シュツジョウ</t>
    </rPh>
    <rPh sb="19" eb="21">
      <t>バアイ</t>
    </rPh>
    <rPh sb="28" eb="29">
      <t>チイ</t>
    </rPh>
    <rPh sb="34" eb="36">
      <t>キョウギ</t>
    </rPh>
    <phoneticPr fontId="22"/>
  </si>
  <si>
    <r>
      <t>　　※編成作業の都合上、男子→女子，</t>
    </r>
    <r>
      <rPr>
        <b/>
        <sz val="14"/>
        <color rgb="FFFF0000"/>
        <rFont val="HG丸ｺﾞｼｯｸM-PRO"/>
        <family val="3"/>
        <charset val="128"/>
      </rPr>
      <t>競技①の競技コードがが小さい順（プログラム順）になるようにしてください。</t>
    </r>
    <r>
      <rPr>
        <sz val="14"/>
        <color rgb="FF000000"/>
        <rFont val="HG丸ｺﾞｼｯｸM-PRO"/>
        <family val="3"/>
        <charset val="128"/>
      </rPr>
      <t>ご協力をお願いします。</t>
    </r>
    <rPh sb="3" eb="7">
      <t>ヘンセイサギョウ</t>
    </rPh>
    <rPh sb="8" eb="11">
      <t>ツゴウジョウ</t>
    </rPh>
    <rPh sb="12" eb="14">
      <t>ダンシ</t>
    </rPh>
    <rPh sb="15" eb="17">
      <t>ジョシ</t>
    </rPh>
    <rPh sb="18" eb="20">
      <t>キョウギ</t>
    </rPh>
    <rPh sb="22" eb="24">
      <t>キョウギ</t>
    </rPh>
    <rPh sb="29" eb="30">
      <t>チイ</t>
    </rPh>
    <rPh sb="32" eb="33">
      <t>ジュン</t>
    </rPh>
    <rPh sb="39" eb="40">
      <t>ジュン</t>
    </rPh>
    <rPh sb="55" eb="57">
      <t>キョウリョク</t>
    </rPh>
    <rPh sb="59" eb="60">
      <t>ネガ</t>
    </rPh>
    <phoneticPr fontId="22"/>
  </si>
  <si>
    <t xml:space="preserve">      ※性別、学年の間違いに注意してください。Error表示が出ましたら必ず修正してください。</t>
    <rPh sb="7" eb="9">
      <t>セイベツ</t>
    </rPh>
    <rPh sb="10" eb="12">
      <t>ガクネン</t>
    </rPh>
    <rPh sb="13" eb="15">
      <t>マチガ</t>
    </rPh>
    <rPh sb="17" eb="19">
      <t>チュウイ</t>
    </rPh>
    <rPh sb="31" eb="33">
      <t>ヒョウジ</t>
    </rPh>
    <rPh sb="34" eb="35">
      <t>デ</t>
    </rPh>
    <rPh sb="39" eb="40">
      <t>カナラ</t>
    </rPh>
    <rPh sb="41" eb="43">
      <t>シュウセイ</t>
    </rPh>
    <phoneticPr fontId="1"/>
  </si>
  <si>
    <t>申請記録の記載方法</t>
    <rPh sb="0" eb="2">
      <t>シンセイ</t>
    </rPh>
    <rPh sb="2" eb="4">
      <t>キロク</t>
    </rPh>
    <rPh sb="5" eb="9">
      <t>キサイホウホウ</t>
    </rPh>
    <phoneticPr fontId="1"/>
  </si>
  <si>
    <t>半角数字と半角ドット、半角mを用いる。「分」「秒」や「'」「"」は使わない。</t>
    <rPh sb="0" eb="4">
      <t>ハンカクスウジ</t>
    </rPh>
    <rPh sb="5" eb="7">
      <t>ハンカク</t>
    </rPh>
    <rPh sb="11" eb="13">
      <t>ハンカク</t>
    </rPh>
    <rPh sb="15" eb="16">
      <t>モチ</t>
    </rPh>
    <rPh sb="20" eb="21">
      <t>ブン</t>
    </rPh>
    <rPh sb="23" eb="24">
      <t>ビョウ</t>
    </rPh>
    <rPh sb="33" eb="34">
      <t>ツカ</t>
    </rPh>
    <phoneticPr fontId="1"/>
  </si>
  <si>
    <t>申請記録がない場合は何も入力しないでください。（「なし」など書かれると消去する手間が生じるのでやめてください。）</t>
    <rPh sb="0" eb="2">
      <t>シンセイ</t>
    </rPh>
    <rPh sb="2" eb="4">
      <t>キロク</t>
    </rPh>
    <rPh sb="7" eb="9">
      <t>バアイ</t>
    </rPh>
    <rPh sb="10" eb="11">
      <t>ナニ</t>
    </rPh>
    <rPh sb="12" eb="14">
      <t>ニュウリョク</t>
    </rPh>
    <rPh sb="30" eb="31">
      <t>カ</t>
    </rPh>
    <rPh sb="35" eb="37">
      <t>ショウキョ</t>
    </rPh>
    <rPh sb="39" eb="41">
      <t>テマ</t>
    </rPh>
    <rPh sb="42" eb="43">
      <t>ショウ</t>
    </rPh>
    <phoneticPr fontId="1"/>
  </si>
  <si>
    <t>トラック</t>
    <phoneticPr fontId="1"/>
  </si>
  <si>
    <t>1分以上</t>
    <rPh sb="1" eb="4">
      <t>フンイジョウ</t>
    </rPh>
    <phoneticPr fontId="1"/>
  </si>
  <si>
    <t>4.58.40</t>
    <phoneticPr fontId="1"/>
  </si>
  <si>
    <t>必ず小数第２位まで記入して下さい。</t>
    <rPh sb="0" eb="1">
      <t>カナラ</t>
    </rPh>
    <rPh sb="2" eb="4">
      <t>ショウスウ</t>
    </rPh>
    <rPh sb="4" eb="5">
      <t>ダイ</t>
    </rPh>
    <rPh sb="6" eb="7">
      <t>イ</t>
    </rPh>
    <rPh sb="9" eb="11">
      <t>キニュウ</t>
    </rPh>
    <rPh sb="13" eb="14">
      <t>クダ</t>
    </rPh>
    <phoneticPr fontId="1"/>
  </si>
  <si>
    <t>１分未満</t>
    <rPh sb="1" eb="4">
      <t>フンミマン</t>
    </rPh>
    <phoneticPr fontId="1"/>
  </si>
  <si>
    <t>フィールド</t>
    <phoneticPr fontId="1"/>
  </si>
  <si>
    <t>5m24</t>
    <phoneticPr fontId="1"/>
  </si>
  <si>
    <t>小数点ではなく小文字mを使って下さい。</t>
    <rPh sb="0" eb="3">
      <t>ショウスウテン</t>
    </rPh>
    <rPh sb="7" eb="10">
      <t>コモジ</t>
    </rPh>
    <rPh sb="12" eb="13">
      <t>ツカ</t>
    </rPh>
    <rPh sb="15" eb="16">
      <t>シタ</t>
    </rPh>
    <phoneticPr fontId="1"/>
  </si>
  <si>
    <t>×</t>
    <phoneticPr fontId="1"/>
  </si>
  <si>
    <t>12秒31</t>
    <rPh sb="2" eb="3">
      <t>ビョウ</t>
    </rPh>
    <phoneticPr fontId="1"/>
  </si>
  <si>
    <t>→</t>
    <phoneticPr fontId="1"/>
  </si>
  <si>
    <t>2分15秒00</t>
    <rPh sb="1" eb="2">
      <t>フン</t>
    </rPh>
    <rPh sb="4" eb="5">
      <t>ビョウ</t>
    </rPh>
    <phoneticPr fontId="1"/>
  </si>
  <si>
    <t>2.15.00</t>
    <phoneticPr fontId="1"/>
  </si>
  <si>
    <t>小数点以下が０の場合も1/100まで記載する</t>
    <rPh sb="0" eb="5">
      <t>ショウスウテンイカ</t>
    </rPh>
    <rPh sb="8" eb="10">
      <t>バアイ</t>
    </rPh>
    <rPh sb="18" eb="20">
      <t>キサイ</t>
    </rPh>
    <phoneticPr fontId="1"/>
  </si>
  <si>
    <t>　注！　2.15とすると2秒15と処理されてしまう</t>
    <rPh sb="1" eb="2">
      <t>チュウ</t>
    </rPh>
    <rPh sb="13" eb="14">
      <t>ビョウ</t>
    </rPh>
    <rPh sb="17" eb="19">
      <t>ショリ</t>
    </rPh>
    <phoneticPr fontId="1"/>
  </si>
  <si>
    <t>4.40</t>
    <phoneticPr fontId="1"/>
  </si>
  <si>
    <t>4m40</t>
    <phoneticPr fontId="1"/>
  </si>
  <si>
    <t>フィールド種目の記録を小数点で表記すると，4.40が4.04と処理される恐れがあります。</t>
    <rPh sb="5" eb="7">
      <t>シュモク</t>
    </rPh>
    <rPh sb="8" eb="10">
      <t>キロク</t>
    </rPh>
    <rPh sb="11" eb="14">
      <t>ショウスウテン</t>
    </rPh>
    <rPh sb="15" eb="17">
      <t>ヒョウキ</t>
    </rPh>
    <rPh sb="31" eb="33">
      <t>ショリ</t>
    </rPh>
    <rPh sb="36" eb="37">
      <t>オソ</t>
    </rPh>
    <phoneticPr fontId="1"/>
  </si>
  <si>
    <t>1m50</t>
    <phoneticPr fontId="1"/>
  </si>
  <si>
    <t>距離の単位は[m]です。150は150mと処理されてしまう</t>
    <rPh sb="0" eb="2">
      <t>キョリ</t>
    </rPh>
    <rPh sb="3" eb="5">
      <t>タンイ</t>
    </rPh>
    <rPh sb="21" eb="23">
      <t>ショリ</t>
    </rPh>
    <phoneticPr fontId="1"/>
  </si>
  <si>
    <t>（空欄）</t>
    <rPh sb="1" eb="3">
      <t>クウラン</t>
    </rPh>
    <phoneticPr fontId="1"/>
  </si>
  <si>
    <t>　　※学校以外の団体は競技役員委嘱状の送付先住所をご記入ください。送り先名は特に指定がなければ、競技役員①宛てとします。</t>
    <rPh sb="3" eb="7">
      <t>ガッコウイガイ</t>
    </rPh>
    <rPh sb="8" eb="10">
      <t>ダンタイ</t>
    </rPh>
    <rPh sb="11" eb="15">
      <t>キョウギヤクイン</t>
    </rPh>
    <rPh sb="15" eb="18">
      <t>イショクジョウ</t>
    </rPh>
    <rPh sb="19" eb="21">
      <t>ソウフ</t>
    </rPh>
    <rPh sb="21" eb="22">
      <t>サキ</t>
    </rPh>
    <rPh sb="22" eb="24">
      <t>ジュウショ</t>
    </rPh>
    <rPh sb="26" eb="28">
      <t>キニュウ</t>
    </rPh>
    <rPh sb="33" eb="34">
      <t>オク</t>
    </rPh>
    <rPh sb="35" eb="37">
      <t>サキメイ</t>
    </rPh>
    <rPh sb="38" eb="39">
      <t>トク</t>
    </rPh>
    <rPh sb="40" eb="42">
      <t>シテイ</t>
    </rPh>
    <rPh sb="48" eb="52">
      <t>キョウギヤクイン</t>
    </rPh>
    <rPh sb="53" eb="54">
      <t>ア</t>
    </rPh>
    <phoneticPr fontId="22"/>
  </si>
  <si>
    <t>　　（取りまとめがスムーズに進むのでよろしくお願いします。）</t>
    <rPh sb="3" eb="4">
      <t>ト</t>
    </rPh>
    <phoneticPr fontId="22"/>
  </si>
  <si>
    <t>＊＊①～⑥を完了して申し込みデータが完成になります＊＊</t>
    <rPh sb="10" eb="11">
      <t>モウ</t>
    </rPh>
    <rPh sb="12" eb="13">
      <t>コ</t>
    </rPh>
    <phoneticPr fontId="22"/>
  </si>
  <si>
    <t>【申し込み方法】</t>
    <rPh sb="1" eb="2">
      <t>モウ</t>
    </rPh>
    <rPh sb="3" eb="4">
      <t>コ</t>
    </rPh>
    <rPh sb="5" eb="7">
      <t>ホウホウ</t>
    </rPh>
    <phoneticPr fontId="22"/>
  </si>
  <si>
    <t>①　エクセルファイルを添付して下記アドレスまでメールの送信をお願いします。</t>
    <phoneticPr fontId="22"/>
  </si>
  <si>
    <t>②　作成した申し込み用エクセルファイルから参加申込書のシートを印刷し(個人種目出場者が枠を超える場合は印刷範囲を広げてください)、</t>
    <rPh sb="35" eb="42">
      <t>コジンシュモクシュツジョウシャ</t>
    </rPh>
    <rPh sb="43" eb="44">
      <t>ワク</t>
    </rPh>
    <rPh sb="45" eb="46">
      <t>コ</t>
    </rPh>
    <rPh sb="48" eb="50">
      <t>バアイ</t>
    </rPh>
    <rPh sb="51" eb="55">
      <t>インサツハンイ</t>
    </rPh>
    <rPh sb="56" eb="57">
      <t>ヒロ</t>
    </rPh>
    <phoneticPr fontId="22"/>
  </si>
  <si>
    <r>
      <rPr>
        <b/>
        <sz val="14"/>
        <color indexed="10"/>
        <rFont val="HG丸ｺﾞｼｯｸM-PRO"/>
        <family val="3"/>
        <charset val="128"/>
      </rPr>
      <t>　　「原本」</t>
    </r>
    <r>
      <rPr>
        <sz val="14"/>
        <color indexed="8"/>
        <rFont val="HG丸ｺﾞｼｯｸM-PRO"/>
        <family val="3"/>
        <charset val="128"/>
      </rPr>
      <t>と</t>
    </r>
    <r>
      <rPr>
        <b/>
        <sz val="14"/>
        <color indexed="10"/>
        <rFont val="HG丸ｺﾞｼｯｸM-PRO"/>
        <family val="3"/>
        <charset val="128"/>
      </rPr>
      <t>「原本のコピー２部」</t>
    </r>
    <r>
      <rPr>
        <sz val="14"/>
        <color indexed="8"/>
        <rFont val="HG丸ｺﾞｼｯｸM-PRO"/>
        <family val="3"/>
        <charset val="128"/>
      </rPr>
      <t>を下記申込先へ提出してください。</t>
    </r>
    <rPh sb="24" eb="26">
      <t>テイシュツ</t>
    </rPh>
    <phoneticPr fontId="22"/>
  </si>
  <si>
    <t>③　①と②の両方が完了して、申込み完了となります。</t>
    <rPh sb="14" eb="16">
      <t>モウシコ</t>
    </rPh>
    <rPh sb="17" eb="19">
      <t>カンリョウ</t>
    </rPh>
    <phoneticPr fontId="22"/>
  </si>
  <si>
    <t>申し込み締め切り</t>
    <rPh sb="0" eb="1">
      <t>モウ</t>
    </rPh>
    <rPh sb="2" eb="3">
      <t>コ</t>
    </rPh>
    <rPh sb="4" eb="5">
      <t>シ</t>
    </rPh>
    <rPh sb="6" eb="7">
      <t>キ</t>
    </rPh>
    <phoneticPr fontId="1"/>
  </si>
  <si>
    <t>⇒⇒</t>
  </si>
  <si>
    <t>データ</t>
    <phoneticPr fontId="1"/>
  </si>
  <si>
    <t>必着</t>
    <rPh sb="0" eb="2">
      <t>ヒッチャク</t>
    </rPh>
    <phoneticPr fontId="1"/>
  </si>
  <si>
    <t>あと</t>
    <phoneticPr fontId="1"/>
  </si>
  <si>
    <t>日</t>
    <rPh sb="0" eb="1">
      <t>ニチ</t>
    </rPh>
    <phoneticPr fontId="1"/>
  </si>
  <si>
    <t>一覧表</t>
    <rPh sb="0" eb="2">
      <t>イチラン</t>
    </rPh>
    <rPh sb="2" eb="3">
      <t>ヒョウ</t>
    </rPh>
    <phoneticPr fontId="1"/>
  </si>
  <si>
    <t>お申込みのカテゴリーを以下から選択して下さい</t>
    <rPh sb="1" eb="3">
      <t>モウシコ</t>
    </rPh>
    <rPh sb="11" eb="13">
      <t>イカ</t>
    </rPh>
    <rPh sb="15" eb="17">
      <t>センタク</t>
    </rPh>
    <rPh sb="19" eb="20">
      <t>クダ</t>
    </rPh>
    <phoneticPr fontId="1"/>
  </si>
  <si>
    <t>※カテゴリーごとにファイルを作成して下さい</t>
    <rPh sb="14" eb="16">
      <t>サクセイ</t>
    </rPh>
    <rPh sb="18" eb="19">
      <t>クダ</t>
    </rPh>
    <phoneticPr fontId="1"/>
  </si>
  <si>
    <t>コード</t>
    <phoneticPr fontId="1"/>
  </si>
  <si>
    <t>カテゴリー</t>
    <phoneticPr fontId="1"/>
  </si>
  <si>
    <t>中学生</t>
    <rPh sb="0" eb="3">
      <t>チュウガクセイ</t>
    </rPh>
    <phoneticPr fontId="1"/>
  </si>
  <si>
    <t>高校・一般</t>
    <rPh sb="0" eb="2">
      <t>コウコウ</t>
    </rPh>
    <rPh sb="3" eb="5">
      <t>イッパン</t>
    </rPh>
    <phoneticPr fontId="1"/>
  </si>
  <si>
    <t>小学生</t>
    <rPh sb="0" eb="3">
      <t>ショウガクセイ</t>
    </rPh>
    <phoneticPr fontId="1"/>
  </si>
  <si>
    <t>お申し込みの大会のコードを以下から選択して下さい</t>
    <rPh sb="1" eb="2">
      <t>モウ</t>
    </rPh>
    <rPh sb="3" eb="4">
      <t>コ</t>
    </rPh>
    <rPh sb="6" eb="8">
      <t>タイカイ</t>
    </rPh>
    <rPh sb="13" eb="15">
      <t>イカ</t>
    </rPh>
    <rPh sb="17" eb="19">
      <t>センタク</t>
    </rPh>
    <rPh sb="21" eb="22">
      <t>シタ</t>
    </rPh>
    <phoneticPr fontId="1"/>
  </si>
  <si>
    <t>大会名</t>
    <rPh sb="0" eb="2">
      <t>タイカイ</t>
    </rPh>
    <rPh sb="2" eb="3">
      <t>メイ</t>
    </rPh>
    <phoneticPr fontId="1"/>
  </si>
  <si>
    <t>日程</t>
    <rPh sb="0" eb="2">
      <t>ニッテイ</t>
    </rPh>
    <phoneticPr fontId="1"/>
  </si>
  <si>
    <t>このコードは本大会のみで有効です。</t>
    <rPh sb="6" eb="9">
      <t>ホンタイカイ</t>
    </rPh>
    <rPh sb="12" eb="14">
      <t>ユウコウ</t>
    </rPh>
    <phoneticPr fontId="1"/>
  </si>
  <si>
    <t>その他は所属コード81を使用し、表中段の黄色いセルを入力してください。</t>
    <rPh sb="2" eb="3">
      <t>タ</t>
    </rPh>
    <rPh sb="4" eb="6">
      <t>ショゾク</t>
    </rPh>
    <rPh sb="12" eb="14">
      <t>シヨウ</t>
    </rPh>
    <rPh sb="16" eb="17">
      <t>ヒョウ</t>
    </rPh>
    <rPh sb="17" eb="19">
      <t>チュウダン</t>
    </rPh>
    <rPh sb="20" eb="22">
      <t>キイロ</t>
    </rPh>
    <rPh sb="26" eb="28">
      <t>ニュウリョク</t>
    </rPh>
    <phoneticPr fontId="1"/>
  </si>
  <si>
    <t>所属コード</t>
    <rPh sb="0" eb="2">
      <t>ショゾク</t>
    </rPh>
    <phoneticPr fontId="1"/>
  </si>
  <si>
    <t>所属地コード</t>
    <rPh sb="0" eb="3">
      <t>ショゾクチ</t>
    </rPh>
    <phoneticPr fontId="1"/>
  </si>
  <si>
    <t>所属名</t>
    <rPh sb="0" eb="3">
      <t>ショゾクメイ</t>
    </rPh>
    <phoneticPr fontId="1"/>
  </si>
  <si>
    <t>所属名半角カナ</t>
    <rPh sb="0" eb="3">
      <t>ショゾクメイ</t>
    </rPh>
    <rPh sb="3" eb="5">
      <t>ハンカク</t>
    </rPh>
    <phoneticPr fontId="1"/>
  </si>
  <si>
    <t>所属の略称</t>
    <rPh sb="0" eb="2">
      <t>ショゾク</t>
    </rPh>
    <rPh sb="3" eb="5">
      <t>リャクショウ</t>
    </rPh>
    <phoneticPr fontId="1"/>
  </si>
  <si>
    <t>所属名正式名称</t>
  </si>
  <si>
    <t>所属名英字</t>
  </si>
  <si>
    <t>memo</t>
    <phoneticPr fontId="1"/>
  </si>
  <si>
    <t>加曽利中</t>
    <rPh sb="0" eb="3">
      <t>カソリ</t>
    </rPh>
    <rPh sb="3" eb="4">
      <t>チュウ</t>
    </rPh>
    <phoneticPr fontId="1"/>
  </si>
  <si>
    <t>ｶｿﾘﾁｭｳ</t>
  </si>
  <si>
    <t>千葉市立加曽利中学校</t>
    <rPh sb="0" eb="4">
      <t>チバシリツ</t>
    </rPh>
    <rPh sb="4" eb="7">
      <t>カソリ</t>
    </rPh>
    <rPh sb="7" eb="10">
      <t>チュウガッコウ</t>
    </rPh>
    <phoneticPr fontId="1"/>
  </si>
  <si>
    <t>KASORI</t>
    <phoneticPr fontId="1"/>
  </si>
  <si>
    <t>1-70</t>
    <phoneticPr fontId="1"/>
  </si>
  <si>
    <t>千葉市立中学校</t>
    <rPh sb="0" eb="4">
      <t>チバシリツ</t>
    </rPh>
    <rPh sb="4" eb="7">
      <t>チュウガッコウ</t>
    </rPh>
    <phoneticPr fontId="1"/>
  </si>
  <si>
    <t>末広中</t>
    <rPh sb="0" eb="2">
      <t>スエヒロ</t>
    </rPh>
    <rPh sb="2" eb="3">
      <t>チュウ</t>
    </rPh>
    <phoneticPr fontId="1"/>
  </si>
  <si>
    <t>ｽｴﾋﾛﾁｭｳ</t>
  </si>
  <si>
    <t>千葉市立末広中学校</t>
    <rPh sb="0" eb="4">
      <t>チバシリツ</t>
    </rPh>
    <rPh sb="4" eb="6">
      <t>スエヒロ</t>
    </rPh>
    <rPh sb="6" eb="9">
      <t>チュウガッコウ</t>
    </rPh>
    <phoneticPr fontId="1"/>
  </si>
  <si>
    <t>SUEHIRO</t>
    <phoneticPr fontId="1"/>
  </si>
  <si>
    <t>71-80</t>
    <phoneticPr fontId="1"/>
  </si>
  <si>
    <t>他の千葉市内中学校</t>
    <rPh sb="0" eb="1">
      <t>タ</t>
    </rPh>
    <rPh sb="2" eb="6">
      <t>チバシナイ</t>
    </rPh>
    <rPh sb="6" eb="9">
      <t>チュウガッコウ</t>
    </rPh>
    <phoneticPr fontId="1"/>
  </si>
  <si>
    <t>葛城中</t>
  </si>
  <si>
    <t>ｶﾂﾗｷﾞﾁｭｳ</t>
  </si>
  <si>
    <t>千葉市立葛城中学校</t>
  </si>
  <si>
    <t>KATSURAGI</t>
    <phoneticPr fontId="1"/>
  </si>
  <si>
    <t>new free</t>
    <phoneticPr fontId="1"/>
  </si>
  <si>
    <t>椿森中</t>
  </si>
  <si>
    <t>ﾂﾊﾞｷﾓﾘﾁｭｳ</t>
  </si>
  <si>
    <t>千葉市立椿森中学校</t>
  </si>
  <si>
    <t>TSUBAKIMORI</t>
    <phoneticPr fontId="1"/>
  </si>
  <si>
    <t>101-128</t>
    <phoneticPr fontId="1"/>
  </si>
  <si>
    <t>千葉市内高校</t>
    <rPh sb="0" eb="4">
      <t>チバシナイ</t>
    </rPh>
    <rPh sb="4" eb="6">
      <t>コウコウ</t>
    </rPh>
    <phoneticPr fontId="1"/>
  </si>
  <si>
    <t>緑町中</t>
  </si>
  <si>
    <t>ﾐﾄﾞﾘﾏﾁﾁｭｳ</t>
  </si>
  <si>
    <t>千葉市立緑町中学校</t>
  </si>
  <si>
    <t>MIDORIMACHI</t>
    <phoneticPr fontId="1"/>
  </si>
  <si>
    <t>129-</t>
    <phoneticPr fontId="1"/>
  </si>
  <si>
    <t>出場実績のある高校</t>
    <rPh sb="0" eb="2">
      <t>シュツジョウ</t>
    </rPh>
    <rPh sb="2" eb="4">
      <t>ジッセキ</t>
    </rPh>
    <rPh sb="7" eb="9">
      <t>コウコウ</t>
    </rPh>
    <phoneticPr fontId="1"/>
  </si>
  <si>
    <t>小中台中</t>
  </si>
  <si>
    <t>ｺﾅｶﾀﾞｲﾁｭｳ</t>
  </si>
  <si>
    <t>千葉市立小中台中学校</t>
  </si>
  <si>
    <t>KONAKADAI</t>
    <phoneticPr fontId="1"/>
  </si>
  <si>
    <t>201-220</t>
    <phoneticPr fontId="1"/>
  </si>
  <si>
    <t>千葉陸協</t>
    <rPh sb="0" eb="2">
      <t>チバ</t>
    </rPh>
    <rPh sb="2" eb="4">
      <t>リクキョウ</t>
    </rPh>
    <phoneticPr fontId="1"/>
  </si>
  <si>
    <t>花園中</t>
  </si>
  <si>
    <t>ﾊﾅｿﾞﾉﾁｭｳ</t>
  </si>
  <si>
    <t>千葉市立花園中学校</t>
  </si>
  <si>
    <t>HANAZONO</t>
    <phoneticPr fontId="1"/>
  </si>
  <si>
    <t>221-230</t>
    <phoneticPr fontId="1"/>
  </si>
  <si>
    <t>千葉マスターズ</t>
    <rPh sb="0" eb="2">
      <t>チバ</t>
    </rPh>
    <phoneticPr fontId="1"/>
  </si>
  <si>
    <t>新宿中</t>
  </si>
  <si>
    <t>ｼﾝｼﾞｭｸﾁｭｳ</t>
  </si>
  <si>
    <t>千葉市立新宿中学校</t>
  </si>
  <si>
    <t>SHINJUKU</t>
    <phoneticPr fontId="1"/>
  </si>
  <si>
    <t>231-280</t>
    <phoneticPr fontId="1"/>
  </si>
  <si>
    <t>出場実績のある団体</t>
    <rPh sb="0" eb="2">
      <t>シュツジョウ</t>
    </rPh>
    <rPh sb="2" eb="4">
      <t>ジッセキ</t>
    </rPh>
    <rPh sb="7" eb="9">
      <t>ダンタイ</t>
    </rPh>
    <phoneticPr fontId="1"/>
  </si>
  <si>
    <t>蘇我中</t>
  </si>
  <si>
    <t>ｿｶﾞﾁｭｳ</t>
  </si>
  <si>
    <t>千葉市立蘇我中学校</t>
  </si>
  <si>
    <t>SOGA</t>
    <phoneticPr fontId="1"/>
  </si>
  <si>
    <t>281-300</t>
    <phoneticPr fontId="1"/>
  </si>
  <si>
    <t>個人</t>
    <rPh sb="0" eb="2">
      <t>コジン</t>
    </rPh>
    <phoneticPr fontId="1"/>
  </si>
  <si>
    <t>犢橋中</t>
  </si>
  <si>
    <t>ｺﾃﾊｼﾁｭｳ</t>
  </si>
  <si>
    <t>千葉市立犢橋中学校</t>
  </si>
  <si>
    <t>KOTEHASHI</t>
    <phoneticPr fontId="1"/>
  </si>
  <si>
    <t>301-450</t>
    <phoneticPr fontId="1"/>
  </si>
  <si>
    <t>千葉市立小学校</t>
    <rPh sb="0" eb="4">
      <t>チバシリツ</t>
    </rPh>
    <rPh sb="4" eb="7">
      <t>ショウガッコウ</t>
    </rPh>
    <phoneticPr fontId="1"/>
  </si>
  <si>
    <t>幕張中</t>
  </si>
  <si>
    <t>ﾏｸﾊﾘﾁｭｳ</t>
  </si>
  <si>
    <t>千葉市立幕張中学校</t>
  </si>
  <si>
    <t>MAKUHARI</t>
    <phoneticPr fontId="1"/>
  </si>
  <si>
    <t>451-460</t>
    <phoneticPr fontId="1"/>
  </si>
  <si>
    <t>他の千葉市内小学校</t>
    <rPh sb="0" eb="1">
      <t>タ</t>
    </rPh>
    <rPh sb="2" eb="6">
      <t>チバシナイ</t>
    </rPh>
    <rPh sb="6" eb="9">
      <t>ショウガッコウ</t>
    </rPh>
    <phoneticPr fontId="1"/>
  </si>
  <si>
    <t>生浜中</t>
  </si>
  <si>
    <t>ｵｲﾊﾏﾁｭｳ</t>
  </si>
  <si>
    <t>千葉市立生浜中学校</t>
  </si>
  <si>
    <t>OIHAMA</t>
    <phoneticPr fontId="1"/>
  </si>
  <si>
    <t>誉田中</t>
  </si>
  <si>
    <t>ﾎﾝﾀﾞﾁｭｳ</t>
  </si>
  <si>
    <t>千葉市立誉田中学校</t>
  </si>
  <si>
    <t>HONDA</t>
    <phoneticPr fontId="1"/>
  </si>
  <si>
    <t>轟町中</t>
  </si>
  <si>
    <t>ﾄﾄﾞﾛｷﾁｮｳﾁｭｳ</t>
  </si>
  <si>
    <t>千葉市立轟町中学校</t>
  </si>
  <si>
    <t>TODOROKICHO</t>
    <phoneticPr fontId="1"/>
  </si>
  <si>
    <t>松ケ丘中</t>
  </si>
  <si>
    <t>ﾏﾂｶﾞｵｶﾁｭｳ</t>
  </si>
  <si>
    <t>千葉市立松ケ丘中学校</t>
  </si>
  <si>
    <t>MATSUGAOKA</t>
    <phoneticPr fontId="1"/>
  </si>
  <si>
    <t>白井中</t>
  </si>
  <si>
    <t>ｼﾗｲﾁｭｳ</t>
  </si>
  <si>
    <t>千葉市立白井中学校</t>
  </si>
  <si>
    <t>SHIRAI</t>
    <phoneticPr fontId="1"/>
  </si>
  <si>
    <t>更科中</t>
  </si>
  <si>
    <t>ｻﾗｼﾅﾁｭｳ</t>
  </si>
  <si>
    <t>千葉市立更科中学校</t>
  </si>
  <si>
    <t>SARASHINA</t>
    <phoneticPr fontId="1"/>
  </si>
  <si>
    <t>川戸中</t>
  </si>
  <si>
    <t>ｶﾜﾄﾞﾁｭｳ</t>
  </si>
  <si>
    <t>千葉市立川戸中学校</t>
  </si>
  <si>
    <t>KAWADO</t>
    <phoneticPr fontId="1"/>
  </si>
  <si>
    <t>稲毛中</t>
  </si>
  <si>
    <t>ｲﾅｹﾞﾁｭｳ</t>
  </si>
  <si>
    <t>千葉市立稲毛中学校</t>
  </si>
  <si>
    <t>INAGE</t>
    <phoneticPr fontId="1"/>
  </si>
  <si>
    <t>千草台中</t>
  </si>
  <si>
    <t>ﾁｸﾞｻﾀﾞｲﾁｭｳ</t>
  </si>
  <si>
    <t>千葉市立千草台中学校</t>
  </si>
  <si>
    <t>CHIGUSADAI</t>
    <phoneticPr fontId="1"/>
  </si>
  <si>
    <t>幸町一中</t>
  </si>
  <si>
    <t>ｻｲﾜｲﾁｮｳﾀﾞｲｲﾁﾁｭｳ</t>
  </si>
  <si>
    <t>千葉市立幸町第一中学校</t>
    <rPh sb="6" eb="7">
      <t>ダイ</t>
    </rPh>
    <phoneticPr fontId="1"/>
  </si>
  <si>
    <t>SAIWAICHO1</t>
    <phoneticPr fontId="1"/>
  </si>
  <si>
    <t>土気中</t>
  </si>
  <si>
    <t>ﾄｹﾁｭｳ</t>
  </si>
  <si>
    <t>千葉市立土気中学校</t>
  </si>
  <si>
    <t>TOKE</t>
    <phoneticPr fontId="1"/>
  </si>
  <si>
    <t>千城台西中</t>
  </si>
  <si>
    <t>ﾁｼﾛﾀﾞｲﾆｼﾁｭｳ</t>
  </si>
  <si>
    <t>千葉市立千城台西中学校</t>
  </si>
  <si>
    <t>CHISHIRODAINISHI</t>
    <phoneticPr fontId="1"/>
  </si>
  <si>
    <t>星久喜中</t>
  </si>
  <si>
    <t>ﾎｼｸｷﾁｭｳ</t>
  </si>
  <si>
    <t>千葉市立星久喜中学校</t>
  </si>
  <si>
    <t>HOSHIKUKI</t>
    <phoneticPr fontId="1"/>
  </si>
  <si>
    <t>こてはし台中</t>
  </si>
  <si>
    <t>ｺﾃﾊｼﾀﾞｲﾁｭｳ</t>
  </si>
  <si>
    <t>千葉市立こてはし台中学校</t>
  </si>
  <si>
    <t>KOTEHASHIDAI</t>
    <phoneticPr fontId="1"/>
  </si>
  <si>
    <t>さつきが丘中</t>
  </si>
  <si>
    <t>ｻﾂｷｶﾞｵｶﾁｭｳ</t>
  </si>
  <si>
    <t>千葉市立さつきが丘中学校</t>
  </si>
  <si>
    <t>SATSUKIGAOKA</t>
    <phoneticPr fontId="1"/>
  </si>
  <si>
    <t>大宮中</t>
  </si>
  <si>
    <t>ｵｵﾐﾔﾁｭｳ</t>
  </si>
  <si>
    <t>千葉市立大宮中学校</t>
  </si>
  <si>
    <t>OMIYA</t>
    <phoneticPr fontId="1"/>
  </si>
  <si>
    <t>草野中</t>
  </si>
  <si>
    <t>ｸｻﾉﾁｭｳ</t>
  </si>
  <si>
    <t>千葉市立草野中学校</t>
  </si>
  <si>
    <t>KUSANO</t>
    <phoneticPr fontId="1"/>
  </si>
  <si>
    <t>幕張西中</t>
  </si>
  <si>
    <t>ﾏｸﾊﾘﾆｼﾁｭｳ</t>
  </si>
  <si>
    <t>千葉市立幕張西中学校</t>
  </si>
  <si>
    <t>MAKUHARINISHI</t>
    <phoneticPr fontId="1"/>
  </si>
  <si>
    <t>都賀中</t>
  </si>
  <si>
    <t>ﾂｶﾞﾁｭｳ</t>
  </si>
  <si>
    <t>千葉市立都賀中学校</t>
  </si>
  <si>
    <t>TSUGA</t>
    <phoneticPr fontId="1"/>
  </si>
  <si>
    <t>千城台南中</t>
  </si>
  <si>
    <t>ﾁｼﾛﾀﾞｲﾐﾅﾐﾁｭｳ</t>
  </si>
  <si>
    <t>千葉市立千城台南中学校</t>
  </si>
  <si>
    <t>CHISHIRODAIMINAMI</t>
    <phoneticPr fontId="1"/>
  </si>
  <si>
    <t>みつわ台中</t>
  </si>
  <si>
    <t>ﾐﾂﾜﾀﾞｲﾁｭｳ</t>
  </si>
  <si>
    <t>千葉市立みつわ台中学校</t>
  </si>
  <si>
    <t>MITSUWADAI</t>
    <phoneticPr fontId="1"/>
  </si>
  <si>
    <t>緑が丘中</t>
  </si>
  <si>
    <t>ﾐﾄﾞﾘｶﾞｵｶﾁｭｳ</t>
  </si>
  <si>
    <t>千葉市立緑が丘中学校</t>
  </si>
  <si>
    <t>MIDORIGAOKA</t>
    <phoneticPr fontId="1"/>
  </si>
  <si>
    <t>天戸中</t>
  </si>
  <si>
    <t>ｱﾏﾄﾞﾁｭｳ</t>
  </si>
  <si>
    <t>千葉市立天戸中学校</t>
  </si>
  <si>
    <t>AMADO</t>
    <phoneticPr fontId="1"/>
  </si>
  <si>
    <t>若松中</t>
  </si>
  <si>
    <t>ﾜｶﾏﾂﾁｭｳ</t>
  </si>
  <si>
    <t>千葉市立若松中学校</t>
  </si>
  <si>
    <t>WAKAMATSU</t>
    <phoneticPr fontId="1"/>
  </si>
  <si>
    <t>高浜中</t>
  </si>
  <si>
    <t>ﾀｶﾊﾏﾁｭｳ</t>
  </si>
  <si>
    <t>千葉市立高浜中学校</t>
  </si>
  <si>
    <t>TAKAHAMA</t>
    <phoneticPr fontId="1"/>
  </si>
  <si>
    <t>幸町二中</t>
  </si>
  <si>
    <t>ｻｲﾜｲﾁｮｳﾀﾞｲﾆﾁｭｳ</t>
    <phoneticPr fontId="1"/>
  </si>
  <si>
    <t>千葉市立幸町二中学校</t>
  </si>
  <si>
    <t>SAIWAICHO2</t>
    <phoneticPr fontId="1"/>
  </si>
  <si>
    <t>山王中</t>
  </si>
  <si>
    <t>ｻﾝﾉｳﾁｭｳ</t>
  </si>
  <si>
    <t>千葉市立山王中学校</t>
  </si>
  <si>
    <t>SANNO</t>
    <phoneticPr fontId="1"/>
  </si>
  <si>
    <t>稲浜中</t>
  </si>
  <si>
    <t>ｲﾅﾊﾏﾁｭｳ</t>
  </si>
  <si>
    <t>千葉市立稲浜中学校</t>
  </si>
  <si>
    <t>INAHAMA</t>
    <phoneticPr fontId="1"/>
  </si>
  <si>
    <t>朝日ケ丘中</t>
  </si>
  <si>
    <t>ｱｻﾋｶﾞｵｶﾁｭｳ</t>
  </si>
  <si>
    <t>千葉市立朝日ケ丘中学校</t>
  </si>
  <si>
    <t>ASAHIGAOKA</t>
    <phoneticPr fontId="1"/>
  </si>
  <si>
    <t>貝塚中</t>
  </si>
  <si>
    <t>ｶｲﾂﾞｶﾁｭｳ</t>
  </si>
  <si>
    <t>千葉市立貝塚中学校</t>
  </si>
  <si>
    <t>KAIZUKA</t>
    <phoneticPr fontId="1"/>
  </si>
  <si>
    <t>越智中</t>
  </si>
  <si>
    <t>ｵﾁﾁｭｳ</t>
  </si>
  <si>
    <t>千葉市立越智中学校</t>
  </si>
  <si>
    <t>OCHI</t>
    <phoneticPr fontId="1"/>
  </si>
  <si>
    <t>泉谷中</t>
  </si>
  <si>
    <t>ｲｽﾞﾐﾔﾁｭｳ</t>
  </si>
  <si>
    <t>千葉市立泉谷中学校</t>
  </si>
  <si>
    <t>IZUMIYA</t>
    <phoneticPr fontId="1"/>
  </si>
  <si>
    <t>幕張本郷中</t>
  </si>
  <si>
    <t>ﾏｸﾊﾘﾎﾝｺﾞｳﾁｭｳ</t>
  </si>
  <si>
    <t>千葉市立幕張本郷中学校</t>
  </si>
  <si>
    <t>MAKUHARIHONGO</t>
    <phoneticPr fontId="1"/>
  </si>
  <si>
    <t>土気南中</t>
  </si>
  <si>
    <t>ﾄｹﾐﾅﾐﾁｭｳ</t>
  </si>
  <si>
    <t>千葉市立土気南中学校</t>
  </si>
  <si>
    <t>TOKEMINAMI</t>
    <phoneticPr fontId="1"/>
  </si>
  <si>
    <t>打瀬中</t>
  </si>
  <si>
    <t>ｳﾀｾﾁｭｳ</t>
  </si>
  <si>
    <t>千葉市立打瀬中学校</t>
  </si>
  <si>
    <t>UTASE</t>
    <phoneticPr fontId="1"/>
  </si>
  <si>
    <t>有吉中</t>
  </si>
  <si>
    <t>千葉市立有吉中学校</t>
  </si>
  <si>
    <t>ARIYOSHI</t>
    <phoneticPr fontId="1"/>
  </si>
  <si>
    <t>大椎中</t>
  </si>
  <si>
    <t>ｵｵｼﾞﾁｭｳ</t>
  </si>
  <si>
    <t>千葉市立大椎中学校</t>
  </si>
  <si>
    <t>OHJI</t>
    <phoneticPr fontId="1"/>
  </si>
  <si>
    <t>稲毛高附属中</t>
    <rPh sb="0" eb="2">
      <t>イナゲ</t>
    </rPh>
    <rPh sb="2" eb="3">
      <t>コウ</t>
    </rPh>
    <rPh sb="3" eb="5">
      <t>フゾク</t>
    </rPh>
    <rPh sb="5" eb="6">
      <t>チュウ</t>
    </rPh>
    <phoneticPr fontId="1"/>
  </si>
  <si>
    <t>ｲﾅｹﾞｺｸｻｲﾁｭｳ</t>
    <phoneticPr fontId="1"/>
  </si>
  <si>
    <t>千葉市立稲毛高等学校附属中学校</t>
    <rPh sb="6" eb="10">
      <t>コウトウガッコウ</t>
    </rPh>
    <rPh sb="10" eb="12">
      <t>フゾク</t>
    </rPh>
    <rPh sb="12" eb="15">
      <t>チュウガッコウ</t>
    </rPh>
    <rPh sb="13" eb="15">
      <t>ガッコウ</t>
    </rPh>
    <phoneticPr fontId="1"/>
  </si>
  <si>
    <t>INAGEFUZOKU</t>
    <phoneticPr fontId="1"/>
  </si>
  <si>
    <t>真砂中</t>
  </si>
  <si>
    <t>ﾏｻｺﾞﾁｭｳ</t>
  </si>
  <si>
    <t>千葉市立真砂中学校</t>
  </si>
  <si>
    <t>MASAGO</t>
    <phoneticPr fontId="1"/>
  </si>
  <si>
    <t>おゆみ野南中</t>
  </si>
  <si>
    <t>ｵﾕﾐﾉﾐﾅﾐﾁｭｳ</t>
  </si>
  <si>
    <t>千葉市立おゆみ野南中学校</t>
  </si>
  <si>
    <t>OYUMINOMINAMI</t>
    <phoneticPr fontId="1"/>
  </si>
  <si>
    <t>磯辺中</t>
  </si>
  <si>
    <t>ｲｿﾍﾞﾁｭｳ</t>
  </si>
  <si>
    <t>千葉市立磯辺中学校</t>
  </si>
  <si>
    <t>ISOBE</t>
    <phoneticPr fontId="1"/>
  </si>
  <si>
    <t>花見川中</t>
  </si>
  <si>
    <t>ﾊﾅﾐｶﾞﾜﾁｭｳ</t>
  </si>
  <si>
    <t>千葉市立花見川中学校</t>
  </si>
  <si>
    <t>HANAMIGAWA</t>
    <phoneticPr fontId="1"/>
  </si>
  <si>
    <t>高洲中</t>
    <rPh sb="0" eb="2">
      <t>タカス</t>
    </rPh>
    <rPh sb="2" eb="3">
      <t>チュウ</t>
    </rPh>
    <phoneticPr fontId="1"/>
  </si>
  <si>
    <t>ﾀｶｽﾁｭｳ</t>
  </si>
  <si>
    <t>千葉市立高洲中学校</t>
    <rPh sb="0" eb="4">
      <t>チバシリツ</t>
    </rPh>
    <rPh sb="4" eb="6">
      <t>タカス</t>
    </rPh>
    <rPh sb="6" eb="9">
      <t>チュウガッコウ</t>
    </rPh>
    <phoneticPr fontId="1"/>
  </si>
  <si>
    <t>TAKASU</t>
    <phoneticPr fontId="1"/>
  </si>
  <si>
    <t>千葉大附属中</t>
  </si>
  <si>
    <t>ﾁﾊﾞﾀﾞｲﾌｿﾞｸﾁｭｳ</t>
  </si>
  <si>
    <t>千葉大学教育学部附属中学校</t>
    <rPh sb="2" eb="4">
      <t>ダイガク</t>
    </rPh>
    <rPh sb="4" eb="6">
      <t>キョウイク</t>
    </rPh>
    <rPh sb="6" eb="8">
      <t>ガクブ</t>
    </rPh>
    <phoneticPr fontId="1"/>
  </si>
  <si>
    <t>CHIBA-U JH</t>
    <phoneticPr fontId="1"/>
  </si>
  <si>
    <t>渋谷幕張中</t>
  </si>
  <si>
    <t>ｼﾌﾞﾔﾏｸﾊﾘﾁｭｳ</t>
  </si>
  <si>
    <t>渋谷教育学園幕張中学校</t>
    <rPh sb="2" eb="6">
      <t>キョウイクガクエン</t>
    </rPh>
    <rPh sb="6" eb="8">
      <t>マクハリ</t>
    </rPh>
    <phoneticPr fontId="1"/>
  </si>
  <si>
    <t>SHIBAYAMAKUHARI</t>
    <phoneticPr fontId="1"/>
  </si>
  <si>
    <t>千葉聾</t>
    <rPh sb="0" eb="2">
      <t>チバ</t>
    </rPh>
    <rPh sb="2" eb="3">
      <t>ロウ</t>
    </rPh>
    <phoneticPr fontId="1"/>
  </si>
  <si>
    <t>ﾁﾊﾞﾛｳ</t>
    <phoneticPr fontId="1"/>
  </si>
  <si>
    <t>千葉県立千葉聾学校</t>
    <rPh sb="0" eb="4">
      <t>チバケンリツ</t>
    </rPh>
    <rPh sb="4" eb="6">
      <t>チバ</t>
    </rPh>
    <rPh sb="6" eb="7">
      <t>ロウ</t>
    </rPh>
    <rPh sb="7" eb="9">
      <t>ガッコウ</t>
    </rPh>
    <phoneticPr fontId="1"/>
  </si>
  <si>
    <t>CHIBARO</t>
    <phoneticPr fontId="1"/>
  </si>
  <si>
    <t>昭和秀英中</t>
  </si>
  <si>
    <t>ｼｮｳﾜｼｭｳｴｲﾁｭｳ</t>
  </si>
  <si>
    <t>昭和学院秀英中学校</t>
    <rPh sb="2" eb="4">
      <t>ガクイン</t>
    </rPh>
    <phoneticPr fontId="1"/>
  </si>
  <si>
    <t>SHOWASHUEI</t>
    <phoneticPr fontId="1"/>
  </si>
  <si>
    <t>千葉朝鮮</t>
    <rPh sb="0" eb="2">
      <t>チバ</t>
    </rPh>
    <rPh sb="2" eb="4">
      <t>チョウセン</t>
    </rPh>
    <phoneticPr fontId="1"/>
  </si>
  <si>
    <t>ﾁﾊﾞﾁｮｳｾﾝﾁｭｳ</t>
  </si>
  <si>
    <t>千葉朝鮮初中級学校</t>
    <rPh sb="0" eb="4">
      <t>チバチョウセン</t>
    </rPh>
    <rPh sb="4" eb="5">
      <t>ショ</t>
    </rPh>
    <rPh sb="5" eb="9">
      <t>チュウキュウガッコウ</t>
    </rPh>
    <phoneticPr fontId="1"/>
  </si>
  <si>
    <t>CHIBAKOREA</t>
    <phoneticPr fontId="1"/>
  </si>
  <si>
    <t>千葉明徳中</t>
  </si>
  <si>
    <t>ﾁﾊﾞﾒｲﾄｸﾁｭｳ</t>
  </si>
  <si>
    <t>千葉明徳中学校</t>
    <phoneticPr fontId="1"/>
  </si>
  <si>
    <t>CHIBAMEITOKU</t>
    <phoneticPr fontId="1"/>
  </si>
  <si>
    <t>県千葉中</t>
  </si>
  <si>
    <t>ｹﾝﾁﾊﾞﾁｭｳ</t>
  </si>
  <si>
    <t>千葉県立千葉中学校</t>
    <rPh sb="2" eb="4">
      <t>ケンリツ</t>
    </rPh>
    <phoneticPr fontId="1"/>
  </si>
  <si>
    <t>KENCHIBA</t>
    <phoneticPr fontId="1"/>
  </si>
  <si>
    <t>県立千葉高</t>
  </si>
  <si>
    <t>ｹﾝﾁﾊﾞｺｳ</t>
    <phoneticPr fontId="1"/>
  </si>
  <si>
    <t>県立千葉</t>
  </si>
  <si>
    <t>千葉県立千葉高等学校</t>
  </si>
  <si>
    <t>千葉女子高</t>
  </si>
  <si>
    <t>ﾁﾊﾞｼﾞｮｼ</t>
    <phoneticPr fontId="1"/>
  </si>
  <si>
    <t>千葉女子</t>
  </si>
  <si>
    <t>千葉県立千葉女子高等学校</t>
  </si>
  <si>
    <t>CHIBAJOSHI</t>
    <phoneticPr fontId="1"/>
  </si>
  <si>
    <t>千葉東高</t>
  </si>
  <si>
    <t>ﾁﾊﾞﾋｶﾞｼ</t>
    <phoneticPr fontId="1"/>
  </si>
  <si>
    <t>千葉東</t>
  </si>
  <si>
    <t>千葉県立千葉東高等学校</t>
  </si>
  <si>
    <t>CHIBAHIGASHI</t>
    <phoneticPr fontId="1"/>
  </si>
  <si>
    <t>千葉商業高</t>
  </si>
  <si>
    <t>ﾁﾊﾞｼｮｳｷﾞｮｳ</t>
    <phoneticPr fontId="1"/>
  </si>
  <si>
    <t>千葉商業</t>
  </si>
  <si>
    <t>千葉県立千葉商業高等学校</t>
  </si>
  <si>
    <t>CHIBASHOGYO</t>
    <phoneticPr fontId="1"/>
  </si>
  <si>
    <t>京葉工業高</t>
  </si>
  <si>
    <t>ｹｲﾖｳｺｳｷﾞｮｳ</t>
    <phoneticPr fontId="1"/>
  </si>
  <si>
    <t>京葉工業</t>
  </si>
  <si>
    <t>千葉県立京葉工業高等学校</t>
  </si>
  <si>
    <t>KEIYOKOGYO</t>
    <phoneticPr fontId="1"/>
  </si>
  <si>
    <t>千葉工業高</t>
  </si>
  <si>
    <t>ﾁﾊﾞｺｳｷﾞｮｳ</t>
    <phoneticPr fontId="1"/>
  </si>
  <si>
    <t>千葉工業</t>
  </si>
  <si>
    <t>千葉県立千葉工業高等学校</t>
  </si>
  <si>
    <t>CHIBAKOGYO</t>
    <phoneticPr fontId="1"/>
  </si>
  <si>
    <t>千葉南高</t>
  </si>
  <si>
    <t>ﾁﾊﾞﾐﾅﾐ</t>
    <phoneticPr fontId="1"/>
  </si>
  <si>
    <t>千葉南</t>
  </si>
  <si>
    <t>千葉県立千葉南高等学校</t>
  </si>
  <si>
    <t>CHIBAMINAMI</t>
    <phoneticPr fontId="1"/>
  </si>
  <si>
    <t>検見川高</t>
  </si>
  <si>
    <t>ｹﾐｶﾞﾜ</t>
    <phoneticPr fontId="1"/>
  </si>
  <si>
    <t>検見川</t>
  </si>
  <si>
    <t>千葉県立検見川高等学校</t>
  </si>
  <si>
    <t>KEMIGAWA</t>
    <phoneticPr fontId="1"/>
  </si>
  <si>
    <t>千葉北高</t>
  </si>
  <si>
    <t>ﾁﾊﾞｷﾀ</t>
    <phoneticPr fontId="1"/>
  </si>
  <si>
    <t>千葉北</t>
    <phoneticPr fontId="1"/>
  </si>
  <si>
    <t>千葉県立千葉北高等学校</t>
  </si>
  <si>
    <t>CHIBAKITA</t>
    <phoneticPr fontId="1"/>
  </si>
  <si>
    <t>若松高</t>
  </si>
  <si>
    <t>ﾜｶﾏﾂ</t>
    <phoneticPr fontId="1"/>
  </si>
  <si>
    <t>若松</t>
  </si>
  <si>
    <t>千葉県立若松高等学校</t>
  </si>
  <si>
    <t>千城台高</t>
  </si>
  <si>
    <t>ﾁｼﾛﾀﾞｲ</t>
    <phoneticPr fontId="1"/>
  </si>
  <si>
    <t>千城台</t>
  </si>
  <si>
    <t>千葉県立千城台高等学校</t>
  </si>
  <si>
    <t>CHISHIRODAI</t>
    <phoneticPr fontId="1"/>
  </si>
  <si>
    <t>生浜高</t>
  </si>
  <si>
    <t>ｵｲﾊﾏ</t>
    <phoneticPr fontId="1"/>
  </si>
  <si>
    <t>生浜</t>
  </si>
  <si>
    <t>千葉県立生浜高等学校</t>
  </si>
  <si>
    <t>磯辺高</t>
  </si>
  <si>
    <t>ｲｿﾍﾞ</t>
    <phoneticPr fontId="1"/>
  </si>
  <si>
    <t>磯辺</t>
  </si>
  <si>
    <t>千葉県立磯辺高等学校</t>
  </si>
  <si>
    <t>泉高</t>
  </si>
  <si>
    <t>ｲｽﾞﾐ</t>
    <phoneticPr fontId="1"/>
  </si>
  <si>
    <t>泉</t>
  </si>
  <si>
    <t>千葉県立泉高等学校</t>
  </si>
  <si>
    <t>IZUMI</t>
    <phoneticPr fontId="1"/>
  </si>
  <si>
    <t>幕張総合高</t>
  </si>
  <si>
    <t>ﾏｸﾊﾘｿｳｺﾞｳ</t>
    <phoneticPr fontId="1"/>
  </si>
  <si>
    <t>幕張総合</t>
  </si>
  <si>
    <t>千葉県立幕張総合高等学校</t>
  </si>
  <si>
    <t>MAKUHARISOGO</t>
    <phoneticPr fontId="1"/>
  </si>
  <si>
    <t>柏井高</t>
  </si>
  <si>
    <t>ｶｼﾜｲ</t>
    <phoneticPr fontId="1"/>
  </si>
  <si>
    <t>柏井</t>
  </si>
  <si>
    <t>千葉県立柏井高等学校</t>
  </si>
  <si>
    <t>KASHIWAI</t>
    <phoneticPr fontId="1"/>
  </si>
  <si>
    <t>土気高</t>
  </si>
  <si>
    <t>ﾄｹ</t>
    <phoneticPr fontId="1"/>
  </si>
  <si>
    <t>土気</t>
  </si>
  <si>
    <t>千葉県立土気高等学校</t>
  </si>
  <si>
    <t>千葉西高</t>
  </si>
  <si>
    <t>ﾁﾊﾞﾆｼ</t>
    <phoneticPr fontId="1"/>
  </si>
  <si>
    <t>千葉西</t>
  </si>
  <si>
    <t>千葉県立千葉西高等学校</t>
  </si>
  <si>
    <t>CHIBANISHI</t>
    <phoneticPr fontId="1"/>
  </si>
  <si>
    <t>犢橋高</t>
  </si>
  <si>
    <t>ｺﾃﾊｼ</t>
    <phoneticPr fontId="1"/>
  </si>
  <si>
    <t>犢橋</t>
  </si>
  <si>
    <t>千葉県立犢橋高等学校</t>
  </si>
  <si>
    <t>市立千葉高</t>
  </si>
  <si>
    <t>ｲﾁﾘﾂﾁﾊﾞ</t>
    <phoneticPr fontId="1"/>
  </si>
  <si>
    <t>市立千葉</t>
  </si>
  <si>
    <t>千葉市立千葉高等学校</t>
  </si>
  <si>
    <t>ICHIRITSUCHIBA</t>
    <phoneticPr fontId="1"/>
  </si>
  <si>
    <t>市立稲毛高</t>
  </si>
  <si>
    <t>ｲﾁﾘﾂｲﾅｹﾞ</t>
    <phoneticPr fontId="1"/>
  </si>
  <si>
    <t>市立稲毛</t>
  </si>
  <si>
    <t>千葉市立稲毛高等学校</t>
  </si>
  <si>
    <t>ICHIRITUSINAGE</t>
    <phoneticPr fontId="1"/>
  </si>
  <si>
    <t>昭和秀英高</t>
  </si>
  <si>
    <t>ｼｮｳﾜｼｭｳｴｲｺｳ</t>
    <phoneticPr fontId="1"/>
  </si>
  <si>
    <t>昭和秀英</t>
  </si>
  <si>
    <t>昭和学院秀英高等学校</t>
  </si>
  <si>
    <t>渋谷幕張高</t>
  </si>
  <si>
    <t>ｼﾌﾞﾔﾏｸﾊﾘｺｳ</t>
    <phoneticPr fontId="1"/>
  </si>
  <si>
    <t>渋谷幕張</t>
  </si>
  <si>
    <t>渋谷教育学園幕張高等学校</t>
  </si>
  <si>
    <t>SHIBUYAMAKUHARI</t>
    <phoneticPr fontId="1"/>
  </si>
  <si>
    <t>敬愛学園高</t>
  </si>
  <si>
    <t>ｹｲｱｲｶﾞｸｴﾝ</t>
    <phoneticPr fontId="1"/>
  </si>
  <si>
    <t>敬愛学園</t>
  </si>
  <si>
    <t>敬愛学園高等学校</t>
  </si>
  <si>
    <t>KEIAIGAKUEN</t>
    <phoneticPr fontId="1"/>
  </si>
  <si>
    <t>桜林高</t>
  </si>
  <si>
    <t>ｵｳﾘﾝ</t>
    <phoneticPr fontId="1"/>
  </si>
  <si>
    <t>桜林</t>
  </si>
  <si>
    <t>桜林高等学校</t>
  </si>
  <si>
    <t>ORIN</t>
    <phoneticPr fontId="1"/>
  </si>
  <si>
    <t>植草学園高</t>
  </si>
  <si>
    <t>ｳｴｸｻｶﾞｸｴﾝ</t>
    <phoneticPr fontId="1"/>
  </si>
  <si>
    <t>植草学園</t>
  </si>
  <si>
    <t>植草学園大学附属高等学校</t>
  </si>
  <si>
    <t>UEKUSAGAKUEN</t>
    <phoneticPr fontId="1"/>
  </si>
  <si>
    <t>千葉経済高</t>
  </si>
  <si>
    <t>ﾁﾊﾞｹｲｻﾞｲ</t>
    <phoneticPr fontId="1"/>
  </si>
  <si>
    <t>千葉経済</t>
  </si>
  <si>
    <t>千葉経済大学附属高等学校</t>
  </si>
  <si>
    <t>CHIBAKEIZAI</t>
    <phoneticPr fontId="1"/>
  </si>
  <si>
    <t>千葉聖心高</t>
  </si>
  <si>
    <t>ﾁﾊﾞｾｲｼﾝ</t>
    <phoneticPr fontId="1"/>
  </si>
  <si>
    <t>千葉聖心</t>
  </si>
  <si>
    <t>千葉聖心高等学校</t>
  </si>
  <si>
    <t>CHIBASEISHIN</t>
    <phoneticPr fontId="1"/>
  </si>
  <si>
    <t>千葉明徳高</t>
  </si>
  <si>
    <t>ﾁﾊﾞﾒｲﾄｸ</t>
    <phoneticPr fontId="1"/>
  </si>
  <si>
    <t>千葉明徳</t>
  </si>
  <si>
    <t>千葉明徳高等学校</t>
  </si>
  <si>
    <t>市立船橋高</t>
  </si>
  <si>
    <t>ｲﾁﾘﾂﾌﾊﾞｼ</t>
    <phoneticPr fontId="1"/>
  </si>
  <si>
    <t>市立船橋</t>
  </si>
  <si>
    <t>船橋市立船橋高等学校</t>
    <rPh sb="0" eb="2">
      <t>フナバシ</t>
    </rPh>
    <phoneticPr fontId="1"/>
  </si>
  <si>
    <t>ICHIRITUFUNABASHI</t>
    <phoneticPr fontId="1"/>
  </si>
  <si>
    <t>八千代高</t>
  </si>
  <si>
    <t>ﾔﾁﾖ</t>
    <phoneticPr fontId="1"/>
  </si>
  <si>
    <t>八千代</t>
  </si>
  <si>
    <t>千葉県立八千代高等学校</t>
  </si>
  <si>
    <t>YACHIYO</t>
    <phoneticPr fontId="1"/>
  </si>
  <si>
    <t>八千代松陰高</t>
  </si>
  <si>
    <t>ﾔﾁﾖｼｮｳｲﾝ</t>
    <phoneticPr fontId="1"/>
  </si>
  <si>
    <t>八千代松陰</t>
  </si>
  <si>
    <t>八千代松陰高等学校</t>
  </si>
  <si>
    <t>YACHIYOSHOIN</t>
    <phoneticPr fontId="1"/>
  </si>
  <si>
    <t>千葉敬愛高</t>
  </si>
  <si>
    <t>ﾁﾊﾞｹｲｱｲ</t>
    <phoneticPr fontId="1"/>
  </si>
  <si>
    <t>千葉敬愛</t>
  </si>
  <si>
    <t>千葉敬愛高等学校</t>
  </si>
  <si>
    <t>CHIBAKEIAI</t>
    <phoneticPr fontId="1"/>
  </si>
  <si>
    <t>千葉陸協</t>
  </si>
  <si>
    <t>ﾁﾊﾞﾘｯｷｮｳ</t>
  </si>
  <si>
    <t>CHIBARIKKYO</t>
  </si>
  <si>
    <t>千葉マスターズ</t>
  </si>
  <si>
    <t>ﾁﾊﾞﾏｽﾀｰｽﾞ</t>
  </si>
  <si>
    <t>CHIBAMASTERS</t>
  </si>
  <si>
    <t>Team SHOIN</t>
  </si>
  <si>
    <t>ﾁｰﾑｼｮｳｲﾝ</t>
  </si>
  <si>
    <t>轟AC</t>
  </si>
  <si>
    <t>ﾄﾄﾞﾛｷｴｰﾁｰｼｰ</t>
  </si>
  <si>
    <t>TODOROKI AC</t>
  </si>
  <si>
    <t>ウイニングファーストAC</t>
  </si>
  <si>
    <t>ｳｲﾝｸﾞﾌｧｰｽﾄ</t>
  </si>
  <si>
    <t>WINNING FAST AC</t>
  </si>
  <si>
    <t>幸はやぶさ</t>
  </si>
  <si>
    <t>ｻｲﾜｲﾊﾔﾌﾞｻ</t>
  </si>
  <si>
    <t>SAIWAI HAYABUSA</t>
  </si>
  <si>
    <t>千葉市陸協</t>
  </si>
  <si>
    <t>ﾁﾊﾞｼﾘｯｷｮｳ</t>
  </si>
  <si>
    <t>CHIBASHIRIKKYO</t>
  </si>
  <si>
    <t>検見川陸協</t>
  </si>
  <si>
    <t>ｹﾐｶﾞﾜﾘｯｷｮｳ</t>
  </si>
  <si>
    <t>KEMIGAWARIKKYO</t>
  </si>
  <si>
    <t>土気TFC</t>
  </si>
  <si>
    <t>ﾄｹﾃｨｰｴﾌｼｰ</t>
  </si>
  <si>
    <t>TOKE TFC</t>
  </si>
  <si>
    <t>AC toke</t>
  </si>
  <si>
    <t>ｴｰｼｰﾄｹ</t>
  </si>
  <si>
    <t>AC TOKE</t>
  </si>
  <si>
    <t>JR東日本千葉</t>
  </si>
  <si>
    <t>ｼﾞｪｲｱｰﾙﾋｶﾞｼﾆﾎﾝﾁﾊﾞ</t>
  </si>
  <si>
    <t>JREAST CHIBA</t>
  </si>
  <si>
    <t>佐倉市陸協</t>
  </si>
  <si>
    <t>ｻｸﾗｼﾘｯｷｮｳ</t>
  </si>
  <si>
    <t>佐倉市陸上競技協会</t>
  </si>
  <si>
    <t>SAKURASHIRIKKYO</t>
  </si>
  <si>
    <t>Ｔｅａｍ　ＡｇａｉＮ</t>
  </si>
  <si>
    <t>ﾁｰﾑｱｹﾞｲﾝ</t>
  </si>
  <si>
    <t>TEAM AGAIN</t>
  </si>
  <si>
    <t>KRC</t>
  </si>
  <si>
    <t>ｹｰｱｰﾙｼｰ</t>
  </si>
  <si>
    <t>国際武道大学</t>
  </si>
  <si>
    <t>ｺｸｻｲﾌﾞﾄﾞｳﾀﾞｲ</t>
  </si>
  <si>
    <t>KOKUSAIBUDODAI</t>
  </si>
  <si>
    <t>仙台クラブ</t>
  </si>
  <si>
    <t>ｾﾝﾀﾞｲｸﾗﾌﾞ</t>
  </si>
  <si>
    <t>SENDAI CLUB</t>
  </si>
  <si>
    <t>JFEスチール</t>
  </si>
  <si>
    <t>ｼﾞｪｲｴﾌｲｰｽﾁｰﾙ</t>
  </si>
  <si>
    <t>JFE STEEL</t>
  </si>
  <si>
    <t>千葉大亥鼻</t>
  </si>
  <si>
    <t>ﾁﾊﾞﾀﾞｲｲﾉﾊﾅ</t>
  </si>
  <si>
    <t>CHIBADAI INOHANA</t>
  </si>
  <si>
    <t>ARC</t>
  </si>
  <si>
    <t>ｴｰｱｰﾙｼｰ</t>
  </si>
  <si>
    <t>千葉経済大学</t>
  </si>
  <si>
    <t>ﾁﾊﾞｹｲｻﾞｲﾀﾞｲ</t>
  </si>
  <si>
    <t>千葉経済大</t>
  </si>
  <si>
    <t>CHIBAKEIZAIDAI</t>
  </si>
  <si>
    <t>土気AC</t>
  </si>
  <si>
    <t>ﾄｹｴｰｼｰ</t>
  </si>
  <si>
    <t>TOKE AC</t>
  </si>
  <si>
    <t>FULL SPEED</t>
  </si>
  <si>
    <t>ﾌﾙｽﾋﾟｰﾄﾞ</t>
  </si>
  <si>
    <t>RUNchres TFC</t>
  </si>
  <si>
    <t>ﾗﾝﾁｬｰｽﾞ ﾃｨｰｴﾌｼｰ</t>
  </si>
  <si>
    <t>平成国際大学</t>
  </si>
  <si>
    <t>ﾍｲｾｲｺｺｸｻｲﾀﾞｲｶﾞｸ</t>
  </si>
  <si>
    <t>平成国際大</t>
  </si>
  <si>
    <t>HEISEIKOKUSAIDAI</t>
  </si>
  <si>
    <t>東京学芸大学陸上同好会</t>
  </si>
  <si>
    <t>ﾄｳｷｮｳｶﾞｸｹﾞｲﾀﾞｲﾄﾞｳｺｳｶｲ</t>
  </si>
  <si>
    <t>東京学芸大同好会</t>
  </si>
  <si>
    <t>TOKYO GAKUGEIDAI DOKOKAI</t>
  </si>
  <si>
    <t>國學院大學</t>
  </si>
  <si>
    <t>ｺｸｶﾞｸｲﾝﾀﾞｲｶﾞｸ</t>
  </si>
  <si>
    <t>國學院大</t>
  </si>
  <si>
    <t>KOKUGAKUINDAI</t>
  </si>
  <si>
    <t>東京情報大AC</t>
  </si>
  <si>
    <t>ﾄｳｷｮｳｼﾞｮｳﾎｳﾀﾞｲｴｰｼｰ</t>
  </si>
  <si>
    <t>TOKYO JOHODAI AC</t>
  </si>
  <si>
    <t>CR.m</t>
  </si>
  <si>
    <t>ｼｰｱｰﾙｴﾑ</t>
  </si>
  <si>
    <t>チームアクセル</t>
  </si>
  <si>
    <t>ﾁｰﾑｱｸｾﾙ</t>
  </si>
  <si>
    <t>TEAM ACCEL</t>
  </si>
  <si>
    <t>インターバル部</t>
  </si>
  <si>
    <t>ｲﾝﾀｰﾊﾞﾙﾌﾞ</t>
  </si>
  <si>
    <t>INTERVAL BU</t>
  </si>
  <si>
    <t>Team AgaiN</t>
  </si>
  <si>
    <t>清和大学</t>
  </si>
  <si>
    <t>ｾｲﾜﾀﾞｲｶﾞｸ</t>
  </si>
  <si>
    <t>清和大</t>
  </si>
  <si>
    <t>SEIWA DAI</t>
  </si>
  <si>
    <t>SRC</t>
  </si>
  <si>
    <t>ｴｽｱｰﾙｼｰ</t>
  </si>
  <si>
    <t>シオヤレクリエーションクラブ</t>
  </si>
  <si>
    <t>千葉大学クラブ</t>
  </si>
  <si>
    <t>ﾁﾊﾞﾀﾞｲｶﾞｸｸﾗﾌﾞ</t>
  </si>
  <si>
    <t>千葉大クラブ</t>
  </si>
  <si>
    <t>CHIBA-U Club</t>
  </si>
  <si>
    <t>幕張西AC</t>
  </si>
  <si>
    <t>ﾏｸﾊﾘﾆｼｴｰｼｰ</t>
  </si>
  <si>
    <t>幕張西アスリートクラブ</t>
  </si>
  <si>
    <t>MAKUHARINISHI AC</t>
  </si>
  <si>
    <t>IPVA</t>
  </si>
  <si>
    <t>ｲﾝﾊﾞﾎﾟｰﾙｳﾞｫｳﾙﾄｱｶﾃﾞﾐｰ</t>
  </si>
  <si>
    <t>印旛ポールヴォウルトアカデミー</t>
  </si>
  <si>
    <t>INBA POLE VAULT ACADEMY</t>
  </si>
  <si>
    <t>KOBE ATHLETE CLUB</t>
  </si>
  <si>
    <t>ｺｳﾍﾞｱｽﾘｰﾄｸﾗﾌﾞ</t>
    <phoneticPr fontId="1"/>
  </si>
  <si>
    <t>KOBE AC</t>
  </si>
  <si>
    <t>個人</t>
  </si>
  <si>
    <t>ｺｼﾞﾝ</t>
  </si>
  <si>
    <t>KOJIN</t>
  </si>
  <si>
    <t>新宿小</t>
  </si>
  <si>
    <t>千葉市立新宿小学校</t>
  </si>
  <si>
    <t>本町小</t>
  </si>
  <si>
    <t>千葉市立本町小学校</t>
  </si>
  <si>
    <t>寒川小</t>
  </si>
  <si>
    <t>千葉市立寒川小学校</t>
  </si>
  <si>
    <t>登戸小</t>
  </si>
  <si>
    <t>千葉市立登戸小学校</t>
  </si>
  <si>
    <t>院内小</t>
  </si>
  <si>
    <t>千葉市立院内小学校</t>
  </si>
  <si>
    <t>蘇我小</t>
  </si>
  <si>
    <t>千葉市立蘇我小学校</t>
  </si>
  <si>
    <t>都小</t>
  </si>
  <si>
    <t>千葉市立都小学校</t>
  </si>
  <si>
    <t>都賀小</t>
  </si>
  <si>
    <t>千葉市立都賀小学校</t>
  </si>
  <si>
    <t>検見川小</t>
  </si>
  <si>
    <t>千葉市立検見川小学校</t>
  </si>
  <si>
    <t>稲毛小</t>
  </si>
  <si>
    <t>千葉市立稲毛小学校</t>
  </si>
  <si>
    <t>畑小</t>
  </si>
  <si>
    <t>千葉市立畑小学校</t>
  </si>
  <si>
    <t>園生小</t>
  </si>
  <si>
    <t>千葉市立園生小学校</t>
  </si>
  <si>
    <t>千城小</t>
  </si>
  <si>
    <t>千葉市立千城小学校</t>
  </si>
  <si>
    <t>若松小</t>
  </si>
  <si>
    <t>千葉市立若松小学校</t>
  </si>
  <si>
    <t>大森小</t>
  </si>
  <si>
    <t>千葉市立大森小学校</t>
  </si>
  <si>
    <t>稲丘小</t>
  </si>
  <si>
    <t>千葉市立稲丘小学校</t>
  </si>
  <si>
    <t>坂月小</t>
  </si>
  <si>
    <t>千葉市立坂月小学校</t>
  </si>
  <si>
    <t>弥生小</t>
  </si>
  <si>
    <t>千葉市立弥生小学校</t>
  </si>
  <si>
    <t>花園小</t>
  </si>
  <si>
    <t>千葉市立花園小学校</t>
  </si>
  <si>
    <t>犢橋小</t>
  </si>
  <si>
    <t>千葉市立犢橋小学校</t>
  </si>
  <si>
    <t>横戸小</t>
  </si>
  <si>
    <t>千葉市立横戸小学校</t>
  </si>
  <si>
    <t>幕張小</t>
  </si>
  <si>
    <t>千葉市立幕張小学校</t>
  </si>
  <si>
    <t>長作小</t>
  </si>
  <si>
    <t>千葉市立長作小学校</t>
  </si>
  <si>
    <t>生浜小</t>
  </si>
  <si>
    <t>千葉市立生浜小学校</t>
  </si>
  <si>
    <t>椎名小</t>
  </si>
  <si>
    <t>千葉市立椎名小学校</t>
  </si>
  <si>
    <t>誉田小</t>
  </si>
  <si>
    <t>千葉市立誉田小学校</t>
  </si>
  <si>
    <t>轟町小</t>
  </si>
  <si>
    <t>千葉市立轟町小学校</t>
  </si>
  <si>
    <t>鶴沢小</t>
  </si>
  <si>
    <t>千葉市立鶴沢小学校</t>
  </si>
  <si>
    <t>平山小</t>
  </si>
  <si>
    <t>千葉市立平山小学校</t>
  </si>
  <si>
    <t>松ヶ丘小</t>
  </si>
  <si>
    <t>千葉市立松ヶ丘小学校</t>
  </si>
  <si>
    <t>白井小</t>
  </si>
  <si>
    <t>千葉市立白井小学校</t>
  </si>
  <si>
    <t>更科小</t>
  </si>
  <si>
    <t>千葉市立更科小学校</t>
  </si>
  <si>
    <t>宮崎小</t>
  </si>
  <si>
    <t>千葉市立宮崎小学校</t>
  </si>
  <si>
    <t>緑町小</t>
  </si>
  <si>
    <t>千葉市立緑町小学校</t>
  </si>
  <si>
    <t>川戸小</t>
  </si>
  <si>
    <t>千葉市立川戸小学校</t>
  </si>
  <si>
    <t>山王小</t>
  </si>
  <si>
    <t>千葉市立山王小学校</t>
  </si>
  <si>
    <t>小中台小</t>
  </si>
  <si>
    <t>千葉市立小中台小学校</t>
  </si>
  <si>
    <t>大宮小</t>
  </si>
  <si>
    <t>千葉市立大宮小学校</t>
  </si>
  <si>
    <t>小倉小</t>
  </si>
  <si>
    <t>千葉市立小倉小学校</t>
  </si>
  <si>
    <t>千草台小</t>
  </si>
  <si>
    <t>千葉市立千草台小学校</t>
  </si>
  <si>
    <t>稲毛第二小</t>
  </si>
  <si>
    <t>千葉市立稲毛第二小学校</t>
  </si>
  <si>
    <t>あやめ台小</t>
  </si>
  <si>
    <t>千葉市立あやめ台小学校</t>
  </si>
  <si>
    <t>星久喜小</t>
  </si>
  <si>
    <t>千葉市立星久喜小学校</t>
  </si>
  <si>
    <t>幕張東小</t>
  </si>
  <si>
    <t>千葉市立幕張東小学校</t>
  </si>
  <si>
    <t>土気小</t>
  </si>
  <si>
    <t>千葉市立土気小学校</t>
  </si>
  <si>
    <t>弁天小</t>
  </si>
  <si>
    <t>千葉市立弁天小学校</t>
  </si>
  <si>
    <t>桜木小</t>
  </si>
  <si>
    <t>千葉市立桜木小学校</t>
  </si>
  <si>
    <t>宮野木小</t>
  </si>
  <si>
    <t>千葉市立宮野木小学校</t>
  </si>
  <si>
    <t>生浜西小</t>
  </si>
  <si>
    <t>千葉市立生浜西小学校</t>
  </si>
  <si>
    <t>仁戸名小</t>
  </si>
  <si>
    <t>千葉市立仁戸名小学校</t>
  </si>
  <si>
    <t>こてはし台小</t>
  </si>
  <si>
    <t>千葉市立こてはし台小学校</t>
  </si>
  <si>
    <t>花見川第三小</t>
  </si>
  <si>
    <t>千葉市立花見川第三小学校</t>
  </si>
  <si>
    <t>西小中台小</t>
  </si>
  <si>
    <t>千葉市立西小中台小学校</t>
  </si>
  <si>
    <t>さつきが丘東小</t>
  </si>
  <si>
    <t>千葉市立さつきが丘東小学校</t>
  </si>
  <si>
    <t>さつきが丘西小</t>
  </si>
  <si>
    <t>千葉市立さつきが丘西小学校</t>
  </si>
  <si>
    <t>北貝塚小</t>
  </si>
  <si>
    <t>千葉市立北貝塚小学校</t>
  </si>
  <si>
    <t>大巌寺小</t>
  </si>
  <si>
    <t>千葉市立大巌寺小学校</t>
  </si>
  <si>
    <t>幕張西小</t>
  </si>
  <si>
    <t>千葉市立幕張西小学校</t>
  </si>
  <si>
    <t>草野小</t>
  </si>
  <si>
    <t>千葉市立草野小学校</t>
  </si>
  <si>
    <t>柏台小</t>
  </si>
  <si>
    <t>千葉市立柏台小学校</t>
  </si>
  <si>
    <t>千城台東小</t>
  </si>
  <si>
    <t>千葉市立千城台東小学校</t>
  </si>
  <si>
    <t>小中台南小</t>
  </si>
  <si>
    <t>千葉市立小中台南小学校</t>
  </si>
  <si>
    <t>幸町第三小</t>
  </si>
  <si>
    <t>千葉市立幸町第三小学校</t>
  </si>
  <si>
    <t>高洲第三小</t>
  </si>
  <si>
    <t>千葉市立高洲第三小学校</t>
  </si>
  <si>
    <t>千草台東小</t>
  </si>
  <si>
    <t>千葉市立千草台東小学校</t>
  </si>
  <si>
    <t>高洲第四小</t>
  </si>
  <si>
    <t>千葉市立高洲第四小学校</t>
  </si>
  <si>
    <t>真砂第五小</t>
  </si>
  <si>
    <t>千葉市立真砂第五小学校</t>
  </si>
  <si>
    <t>高浜第一小</t>
  </si>
  <si>
    <t>千葉市立高浜第一小学校</t>
  </si>
  <si>
    <t>稲浜小</t>
  </si>
  <si>
    <t>千葉市立稲浜小学校</t>
  </si>
  <si>
    <t>作新小</t>
  </si>
  <si>
    <t>千葉市立作新小学校</t>
  </si>
  <si>
    <t>みつわ台北小</t>
  </si>
  <si>
    <t>千葉市立みつわ台北小学校</t>
  </si>
  <si>
    <t>誉田東小</t>
  </si>
  <si>
    <t>千葉市立誉田東小学校</t>
  </si>
  <si>
    <t>大木戸小</t>
  </si>
  <si>
    <t>千葉市立大木戸小学校</t>
  </si>
  <si>
    <t>柏井小</t>
  </si>
  <si>
    <t>千葉市立柏井小学校</t>
  </si>
  <si>
    <t>みつわ台南小</t>
  </si>
  <si>
    <t>千葉市立みつわ台南小学校</t>
  </si>
  <si>
    <t>若松台小</t>
  </si>
  <si>
    <t>千葉市立若松台小学校</t>
  </si>
  <si>
    <t>幕張南小</t>
  </si>
  <si>
    <t>千葉市立幕張南小学校</t>
  </si>
  <si>
    <t>都賀の台小</t>
  </si>
  <si>
    <t>千葉市立都賀の台小学校</t>
  </si>
  <si>
    <t>上の台小</t>
  </si>
  <si>
    <t>千葉市立上の台小学校</t>
  </si>
  <si>
    <t>磯辺第三小</t>
  </si>
  <si>
    <t>千葉市立磯辺第三小学校</t>
  </si>
  <si>
    <t>源小</t>
  </si>
  <si>
    <t>千葉市立源小学校</t>
  </si>
  <si>
    <t>越智小</t>
  </si>
  <si>
    <t>千葉市立越智小学校</t>
  </si>
  <si>
    <t>朝日ヶ丘小</t>
  </si>
  <si>
    <t>千葉市立朝日ヶ丘小学校</t>
  </si>
  <si>
    <t>生浜東小</t>
  </si>
  <si>
    <t>千葉市立生浜東小学校</t>
  </si>
  <si>
    <t>泉谷小</t>
  </si>
  <si>
    <t>千葉市立泉谷小学校</t>
  </si>
  <si>
    <t>土気南小</t>
  </si>
  <si>
    <t>千葉市立土気南小学校</t>
  </si>
  <si>
    <t>西の谷小</t>
  </si>
  <si>
    <t>千葉市立西の谷小学校</t>
  </si>
  <si>
    <t>小谷小</t>
  </si>
  <si>
    <t>千葉市立小谷小学校</t>
  </si>
  <si>
    <t>大椎小</t>
  </si>
  <si>
    <t>千葉市立大椎小学校</t>
  </si>
  <si>
    <t>有吉小</t>
  </si>
  <si>
    <t>千葉市立有吉小学校</t>
  </si>
  <si>
    <t>打瀬小</t>
  </si>
  <si>
    <t>千葉市立打瀬小学校</t>
  </si>
  <si>
    <t>金沢小</t>
  </si>
  <si>
    <t>千葉市立金沢小学校</t>
  </si>
  <si>
    <t>あすみが丘小</t>
  </si>
  <si>
    <t>千葉市立あすみが丘小学校</t>
  </si>
  <si>
    <t>扇田小</t>
  </si>
  <si>
    <t>千葉市立扇田小学校</t>
  </si>
  <si>
    <t>瑞穂小</t>
  </si>
  <si>
    <t>千葉市立瑞穂小学校</t>
  </si>
  <si>
    <t>海浜打瀬小</t>
  </si>
  <si>
    <t>千葉市立海浜打瀬小学校</t>
  </si>
  <si>
    <t>おゆみ野南小</t>
  </si>
  <si>
    <t>千葉市立おゆみ野南小学校</t>
  </si>
  <si>
    <t>花島小</t>
  </si>
  <si>
    <t>千葉市立花島小学校</t>
  </si>
  <si>
    <t>美浜打瀬小</t>
  </si>
  <si>
    <t>千葉市立美浜打瀬小学校</t>
  </si>
  <si>
    <t>高洲小</t>
  </si>
  <si>
    <t>千葉市立高洲小学校</t>
  </si>
  <si>
    <t>真砂東小</t>
  </si>
  <si>
    <t>千葉市立真砂東小学校</t>
  </si>
  <si>
    <t>真砂西小</t>
  </si>
  <si>
    <t>千葉市立真砂西小学校</t>
  </si>
  <si>
    <t>高浜海浜小</t>
  </si>
  <si>
    <t>千葉市立高浜海浜小学校</t>
  </si>
  <si>
    <t>磯辺小</t>
  </si>
  <si>
    <t>千葉市立磯辺小学校</t>
  </si>
  <si>
    <t>幸町小</t>
  </si>
  <si>
    <t>千葉市立幸町小学校</t>
  </si>
  <si>
    <t>花見川小</t>
  </si>
  <si>
    <t>千葉市立花見川小学校</t>
  </si>
  <si>
    <t>千城台わかば小</t>
  </si>
  <si>
    <t>千葉市立千城台わかば小学校</t>
  </si>
  <si>
    <t>千城台みらい小</t>
  </si>
  <si>
    <t>千葉市立千城台みらい小学校</t>
  </si>
  <si>
    <t>千葉大附小</t>
  </si>
  <si>
    <t>千葉大学教育学部附属中学校</t>
  </si>
  <si>
    <t>MIS</t>
  </si>
  <si>
    <t>幕張インターナショナル小学校</t>
  </si>
  <si>
    <t>＜選手情報入力＞　※今大会に出場しない選手が入力されていても構いません。</t>
    <rPh sb="1" eb="7">
      <t>センシュジョウホウニュウリョク</t>
    </rPh>
    <rPh sb="10" eb="13">
      <t>コンタイカイ</t>
    </rPh>
    <rPh sb="14" eb="16">
      <t>シュツジョウ</t>
    </rPh>
    <rPh sb="19" eb="21">
      <t>センシュ</t>
    </rPh>
    <rPh sb="22" eb="24">
      <t>ニュウリョク</t>
    </rPh>
    <rPh sb="30" eb="31">
      <t>カマ</t>
    </rPh>
    <phoneticPr fontId="1"/>
  </si>
  <si>
    <t>競技者NO</t>
  </si>
  <si>
    <r>
      <t>氏名</t>
    </r>
    <r>
      <rPr>
        <b/>
        <sz val="11"/>
        <color theme="1"/>
        <rFont val="游ゴシック"/>
        <family val="3"/>
        <charset val="128"/>
        <scheme val="minor"/>
      </rPr>
      <t>半角ｶﾅ</t>
    </r>
    <rPh sb="0" eb="2">
      <t>シメイ</t>
    </rPh>
    <rPh sb="2" eb="4">
      <t>ハンカク</t>
    </rPh>
    <phoneticPr fontId="1"/>
  </si>
  <si>
    <t>生年月日
2000/1/1</t>
    <rPh sb="0" eb="4">
      <t>セイネンガッピ</t>
    </rPh>
    <phoneticPr fontId="1"/>
  </si>
  <si>
    <t>J1</t>
    <phoneticPr fontId="1"/>
  </si>
  <si>
    <t>J2</t>
    <phoneticPr fontId="1"/>
  </si>
  <si>
    <t>J3</t>
    <phoneticPr fontId="1"/>
  </si>
  <si>
    <t>リレーのみ出場選手</t>
    <rPh sb="5" eb="9">
      <t>シュツジョウセンシュ</t>
    </rPh>
    <phoneticPr fontId="1"/>
  </si>
  <si>
    <t>競技者ID</t>
    <rPh sb="0" eb="3">
      <t>キョウギシャ</t>
    </rPh>
    <phoneticPr fontId="1"/>
  </si>
  <si>
    <t>No.</t>
    <phoneticPr fontId="1"/>
  </si>
  <si>
    <t>氏名(学年）</t>
    <rPh sb="0" eb="2">
      <t>シメイ</t>
    </rPh>
    <rPh sb="3" eb="5">
      <t>ガクネン</t>
    </rPh>
    <phoneticPr fontId="1"/>
  </si>
  <si>
    <t>記録</t>
    <rPh sb="0" eb="2">
      <t>キロク</t>
    </rPh>
    <phoneticPr fontId="1"/>
  </si>
  <si>
    <t>&lt;個人種目 (男女)&gt;</t>
    <rPh sb="1" eb="5">
      <t>コジンシュモク</t>
    </rPh>
    <rPh sb="7" eb="9">
      <t>ダンジョ</t>
    </rPh>
    <phoneticPr fontId="1"/>
  </si>
  <si>
    <r>
      <t>2種目出場する選手は、競技①の方が競技コードが小さくなるようにしてください。
また、①の競技コードが小さい選手の順（男子T→男子F→男子OP/２部→女子T→女子F→女子OP/２部)に入力してください。
フィールド競技の申請記録（距離・高さ）は</t>
    </r>
    <r>
      <rPr>
        <b/>
        <u/>
        <sz val="11"/>
        <color rgb="FFFF0000"/>
        <rFont val="游ゴシック"/>
        <family val="3"/>
        <charset val="128"/>
        <scheme val="minor"/>
      </rPr>
      <t>半角で 8m25 などと記入する</t>
    </r>
    <r>
      <rPr>
        <b/>
        <sz val="11"/>
        <color rgb="FFFF0000"/>
        <rFont val="游ゴシック"/>
        <family val="3"/>
        <charset val="128"/>
        <scheme val="minor"/>
      </rPr>
      <t>。</t>
    </r>
    <rPh sb="1" eb="3">
      <t>シュモク</t>
    </rPh>
    <rPh sb="3" eb="5">
      <t>シュツジョウ</t>
    </rPh>
    <rPh sb="7" eb="9">
      <t>センシュ</t>
    </rPh>
    <rPh sb="11" eb="13">
      <t>キョウギ</t>
    </rPh>
    <rPh sb="15" eb="16">
      <t>ホウ</t>
    </rPh>
    <rPh sb="17" eb="19">
      <t>キョウギ</t>
    </rPh>
    <rPh sb="23" eb="24">
      <t>チイ</t>
    </rPh>
    <rPh sb="43" eb="45">
      <t>キョウギ</t>
    </rPh>
    <rPh sb="49" eb="50">
      <t>チイ</t>
    </rPh>
    <rPh sb="52" eb="54">
      <t>センシュ</t>
    </rPh>
    <rPh sb="55" eb="56">
      <t>ジュン</t>
    </rPh>
    <rPh sb="57" eb="59">
      <t>ダンシ</t>
    </rPh>
    <rPh sb="90" eb="92">
      <t>ニュウリョク</t>
    </rPh>
    <rPh sb="108" eb="112">
      <t>シンセイキロク</t>
    </rPh>
    <rPh sb="114" eb="116">
      <t>キョリ</t>
    </rPh>
    <rPh sb="117" eb="118">
      <t>タカ</t>
    </rPh>
    <rPh sb="120" eb="122">
      <t>ハンカク</t>
    </rPh>
    <rPh sb="132" eb="134">
      <t>キニュウ</t>
    </rPh>
    <phoneticPr fontId="1"/>
  </si>
  <si>
    <t>選手情報</t>
    <rPh sb="0" eb="4">
      <t>センシュジョウホウ</t>
    </rPh>
    <phoneticPr fontId="1"/>
  </si>
  <si>
    <t>競技①</t>
    <rPh sb="0" eb="2">
      <t>キョウギ</t>
    </rPh>
    <phoneticPr fontId="1"/>
  </si>
  <si>
    <t>競技②</t>
    <rPh sb="0" eb="2">
      <t>キョウギ</t>
    </rPh>
    <phoneticPr fontId="1"/>
  </si>
  <si>
    <t>競技コード</t>
    <rPh sb="0" eb="2">
      <t>キョウギ</t>
    </rPh>
    <phoneticPr fontId="1"/>
  </si>
  <si>
    <t>出場数</t>
    <rPh sb="0" eb="3">
      <t>シュツジョウスウ</t>
    </rPh>
    <phoneticPr fontId="1"/>
  </si>
  <si>
    <t>上限</t>
    <rPh sb="0" eb="2">
      <t>ジョウゲン</t>
    </rPh>
    <phoneticPr fontId="1"/>
  </si>
  <si>
    <t>チェック</t>
    <phoneticPr fontId="1"/>
  </si>
  <si>
    <t>氏名(学年)</t>
    <rPh sb="0" eb="2">
      <t>シメイ</t>
    </rPh>
    <rPh sb="3" eb="5">
      <t>ガクネン</t>
    </rPh>
    <phoneticPr fontId="1"/>
  </si>
  <si>
    <t>性別(男1,女2)</t>
    <rPh sb="0" eb="2">
      <t>セイベツ</t>
    </rPh>
    <rPh sb="3" eb="4">
      <t>オトコ</t>
    </rPh>
    <rPh sb="6" eb="7">
      <t>オンナ</t>
    </rPh>
    <phoneticPr fontId="1"/>
  </si>
  <si>
    <t>出場競技名</t>
    <rPh sb="0" eb="4">
      <t>シュツジョウキョウギ</t>
    </rPh>
    <rPh sb="4" eb="5">
      <t>メイ</t>
    </rPh>
    <phoneticPr fontId="1"/>
  </si>
  <si>
    <t>申請記録</t>
    <rPh sb="0" eb="4">
      <t>シンセイキロク</t>
    </rPh>
    <phoneticPr fontId="1"/>
  </si>
  <si>
    <t>性別確認</t>
    <rPh sb="0" eb="2">
      <t>セイベツ</t>
    </rPh>
    <rPh sb="2" eb="4">
      <t>カクニン</t>
    </rPh>
    <phoneticPr fontId="1"/>
  </si>
  <si>
    <t>学年確認(中学のみ)</t>
    <rPh sb="0" eb="2">
      <t>ガクネン</t>
    </rPh>
    <rPh sb="2" eb="4">
      <t>カクニン</t>
    </rPh>
    <rPh sb="5" eb="7">
      <t>チュウガク</t>
    </rPh>
    <phoneticPr fontId="1"/>
  </si>
  <si>
    <t>男子種目数</t>
    <rPh sb="0" eb="2">
      <t>ダンシ</t>
    </rPh>
    <rPh sb="2" eb="5">
      <t>シュモクスウ</t>
    </rPh>
    <phoneticPr fontId="1"/>
  </si>
  <si>
    <t>女子種目数</t>
    <rPh sb="0" eb="2">
      <t>ジョシ</t>
    </rPh>
    <rPh sb="2" eb="5">
      <t>シュモクスウ</t>
    </rPh>
    <phoneticPr fontId="1"/>
  </si>
  <si>
    <t>男子リレー①</t>
    <rPh sb="0" eb="2">
      <t>ダンシ</t>
    </rPh>
    <phoneticPr fontId="1"/>
  </si>
  <si>
    <t>男子リレー②</t>
    <rPh sb="0" eb="2">
      <t>ダンシ</t>
    </rPh>
    <phoneticPr fontId="1"/>
  </si>
  <si>
    <t>女子リレー①</t>
    <rPh sb="0" eb="2">
      <t>ジョシ</t>
    </rPh>
    <phoneticPr fontId="1"/>
  </si>
  <si>
    <t>女子リレー②</t>
    <rPh sb="0" eb="2">
      <t>ジョシ</t>
    </rPh>
    <phoneticPr fontId="1"/>
  </si>
  <si>
    <t>所属コード</t>
    <rPh sb="0" eb="2">
      <t>ショゾク</t>
    </rPh>
    <phoneticPr fontId="22"/>
  </si>
  <si>
    <t>種目数集計</t>
    <rPh sb="0" eb="3">
      <t>シュモクスウ</t>
    </rPh>
    <rPh sb="3" eb="5">
      <t>シュウケイ</t>
    </rPh>
    <phoneticPr fontId="1"/>
  </si>
  <si>
    <t>健康診断上、異常のないことを認め、下記の通り申し込みいたします。</t>
    <rPh sb="0" eb="2">
      <t>ケンコウ</t>
    </rPh>
    <rPh sb="2" eb="4">
      <t>シンダン</t>
    </rPh>
    <rPh sb="4" eb="5">
      <t>ジョウ</t>
    </rPh>
    <rPh sb="6" eb="8">
      <t>イジョウ</t>
    </rPh>
    <rPh sb="14" eb="15">
      <t>ミト</t>
    </rPh>
    <rPh sb="17" eb="19">
      <t>カキ</t>
    </rPh>
    <rPh sb="20" eb="21">
      <t>トオ</t>
    </rPh>
    <rPh sb="22" eb="23">
      <t>モウ</t>
    </rPh>
    <rPh sb="24" eb="25">
      <t>コ</t>
    </rPh>
    <phoneticPr fontId="22"/>
  </si>
  <si>
    <t>年</t>
    <rPh sb="0" eb="1">
      <t>ネン</t>
    </rPh>
    <phoneticPr fontId="22"/>
  </si>
  <si>
    <t>月</t>
    <rPh sb="0" eb="1">
      <t>ガツ</t>
    </rPh>
    <phoneticPr fontId="22"/>
  </si>
  <si>
    <t>日</t>
    <rPh sb="0" eb="1">
      <t>ニチ</t>
    </rPh>
    <phoneticPr fontId="22"/>
  </si>
  <si>
    <t>登録団体名</t>
    <rPh sb="0" eb="2">
      <t>トウロク</t>
    </rPh>
    <rPh sb="2" eb="4">
      <t>ダンタイ</t>
    </rPh>
    <rPh sb="4" eb="5">
      <t>メイ</t>
    </rPh>
    <phoneticPr fontId="22"/>
  </si>
  <si>
    <t>所属長</t>
    <rPh sb="0" eb="3">
      <t>ショゾクチョウ</t>
    </rPh>
    <phoneticPr fontId="22"/>
  </si>
  <si>
    <t>記載責任者</t>
    <rPh sb="0" eb="2">
      <t>キサイ</t>
    </rPh>
    <rPh sb="2" eb="5">
      <t>セキニンシャ</t>
    </rPh>
    <phoneticPr fontId="22"/>
  </si>
  <si>
    <t>印</t>
    <rPh sb="0" eb="1">
      <t>イン</t>
    </rPh>
    <phoneticPr fontId="22"/>
  </si>
  <si>
    <t>氏　名</t>
    <rPh sb="0" eb="1">
      <t>シ</t>
    </rPh>
    <rPh sb="2" eb="3">
      <t>メイ</t>
    </rPh>
    <phoneticPr fontId="22"/>
  </si>
  <si>
    <t>(学校のみ）</t>
    <rPh sb="1" eb="3">
      <t>ガッコウ</t>
    </rPh>
    <phoneticPr fontId="1"/>
  </si>
  <si>
    <t>男子</t>
    <rPh sb="0" eb="2">
      <t>ダンシ</t>
    </rPh>
    <phoneticPr fontId="22"/>
  </si>
  <si>
    <t>女子</t>
    <rPh sb="0" eb="2">
      <t>ジョシ</t>
    </rPh>
    <phoneticPr fontId="22"/>
  </si>
  <si>
    <t>連絡先</t>
    <rPh sb="0" eb="3">
      <t>レンラクサキ</t>
    </rPh>
    <phoneticPr fontId="22"/>
  </si>
  <si>
    <t>※データ取りまとめの際緊急の連絡をする場合があります。</t>
  </si>
  <si>
    <t>参加数</t>
    <rPh sb="0" eb="3">
      <t>サンカスウ</t>
    </rPh>
    <phoneticPr fontId="22"/>
  </si>
  <si>
    <t>個人種目数</t>
    <rPh sb="0" eb="2">
      <t>コジン</t>
    </rPh>
    <rPh sb="2" eb="4">
      <t>シュモク</t>
    </rPh>
    <rPh sb="4" eb="5">
      <t>スウ</t>
    </rPh>
    <phoneticPr fontId="22"/>
  </si>
  <si>
    <t>なるべく携帯電話でお願いします。</t>
    <rPh sb="4" eb="6">
      <t>ケイタイ</t>
    </rPh>
    <rPh sb="6" eb="8">
      <t>デンワ</t>
    </rPh>
    <rPh sb="10" eb="11">
      <t>ネガ</t>
    </rPh>
    <phoneticPr fontId="22"/>
  </si>
  <si>
    <t>リレー出場数</t>
    <rPh sb="3" eb="5">
      <t>シュツジョウ</t>
    </rPh>
    <rPh sb="5" eb="6">
      <t>スウ</t>
    </rPh>
    <phoneticPr fontId="22"/>
  </si>
  <si>
    <t>競技役員</t>
    <rPh sb="0" eb="2">
      <t>キョウギ</t>
    </rPh>
    <rPh sb="2" eb="4">
      <t>ヤクイン</t>
    </rPh>
    <phoneticPr fontId="22"/>
  </si>
  <si>
    <t>参加料</t>
    <rPh sb="0" eb="3">
      <t>サンカリョウ</t>
    </rPh>
    <phoneticPr fontId="22"/>
  </si>
  <si>
    <t>個人種目参加料</t>
    <rPh sb="0" eb="2">
      <t>コジン</t>
    </rPh>
    <rPh sb="2" eb="4">
      <t>シュモク</t>
    </rPh>
    <rPh sb="4" eb="7">
      <t>サンカリョウ</t>
    </rPh>
    <phoneticPr fontId="22"/>
  </si>
  <si>
    <t>氏　名　①</t>
    <rPh sb="0" eb="1">
      <t>シ</t>
    </rPh>
    <rPh sb="2" eb="3">
      <t>メイ</t>
    </rPh>
    <phoneticPr fontId="22"/>
  </si>
  <si>
    <t>リレー参加料</t>
    <rPh sb="3" eb="6">
      <t>サンカリョウ</t>
    </rPh>
    <phoneticPr fontId="22"/>
  </si>
  <si>
    <t>合計</t>
    <rPh sb="0" eb="2">
      <t>ゴウケイ</t>
    </rPh>
    <phoneticPr fontId="22"/>
  </si>
  <si>
    <t>氏　名　②</t>
    <rPh sb="0" eb="1">
      <t>シ</t>
    </rPh>
    <rPh sb="2" eb="3">
      <t>メイ</t>
    </rPh>
    <phoneticPr fontId="22"/>
  </si>
  <si>
    <t>氏　名　③</t>
    <rPh sb="0" eb="1">
      <t>シ</t>
    </rPh>
    <rPh sb="2" eb="3">
      <t>メイ</t>
    </rPh>
    <phoneticPr fontId="22"/>
  </si>
  <si>
    <t>委嘱状送付先
（学校は記入不要）</t>
    <rPh sb="0" eb="3">
      <t>イショクジョウ</t>
    </rPh>
    <rPh sb="3" eb="5">
      <t>ソウフ</t>
    </rPh>
    <rPh sb="5" eb="6">
      <t>サキ</t>
    </rPh>
    <rPh sb="8" eb="10">
      <t>ガッコウ</t>
    </rPh>
    <rPh sb="11" eb="13">
      <t>キニュウ</t>
    </rPh>
    <rPh sb="13" eb="15">
      <t>フヨウ</t>
    </rPh>
    <phoneticPr fontId="1"/>
  </si>
  <si>
    <t>〒</t>
    <phoneticPr fontId="1"/>
  </si>
  <si>
    <t>住所　
宛名　</t>
    <rPh sb="0" eb="2">
      <t>ジュウショ</t>
    </rPh>
    <rPh sb="4" eb="6">
      <t>アテナ</t>
    </rPh>
    <phoneticPr fontId="1"/>
  </si>
  <si>
    <t>氏名(学年)</t>
    <rPh sb="0" eb="2">
      <t>シメイ</t>
    </rPh>
    <rPh sb="3" eb="5">
      <t>ガクネン</t>
    </rPh>
    <phoneticPr fontId="22"/>
  </si>
  <si>
    <t>性別</t>
    <rPh sb="0" eb="2">
      <t>セイベツ</t>
    </rPh>
    <phoneticPr fontId="1"/>
  </si>
  <si>
    <t>申請記録</t>
    <rPh sb="0" eb="2">
      <t>シンセイ</t>
    </rPh>
    <rPh sb="2" eb="4">
      <t>キロク</t>
    </rPh>
    <phoneticPr fontId="22"/>
  </si>
  <si>
    <t>保護者
承諾</t>
    <rPh sb="0" eb="3">
      <t>ホゴシャ</t>
    </rPh>
    <rPh sb="4" eb="6">
      <t>ショウダク</t>
    </rPh>
    <phoneticPr fontId="22"/>
  </si>
  <si>
    <t>&lt;個人種目&gt;</t>
    <rPh sb="1" eb="5">
      <t>コジンシュモク</t>
    </rPh>
    <phoneticPr fontId="1"/>
  </si>
  <si>
    <t>個人種目①</t>
    <rPh sb="0" eb="2">
      <t>コジン</t>
    </rPh>
    <rPh sb="2" eb="4">
      <t>シュモク</t>
    </rPh>
    <phoneticPr fontId="1"/>
  </si>
  <si>
    <t>個人種目②</t>
    <rPh sb="0" eb="2">
      <t>コジン</t>
    </rPh>
    <rPh sb="2" eb="4">
      <t>シュモク</t>
    </rPh>
    <phoneticPr fontId="1"/>
  </si>
  <si>
    <t>（サイン）</t>
    <phoneticPr fontId="22"/>
  </si>
  <si>
    <t>&lt;共通男子リレー&gt;</t>
    <rPh sb="1" eb="3">
      <t>キョウツウ</t>
    </rPh>
    <rPh sb="3" eb="5">
      <t>ダンシ</t>
    </rPh>
    <phoneticPr fontId="1"/>
  </si>
  <si>
    <t>&lt;共通女子リレー&gt;</t>
    <rPh sb="1" eb="3">
      <t>キョウツウ</t>
    </rPh>
    <rPh sb="3" eb="5">
      <t>ジョシ</t>
    </rPh>
    <phoneticPr fontId="1"/>
  </si>
  <si>
    <t>氏名</t>
    <rPh sb="0" eb="2">
      <t>シメイ</t>
    </rPh>
    <phoneticPr fontId="22"/>
  </si>
  <si>
    <t>参加○
棄権×</t>
    <rPh sb="0" eb="2">
      <t>サンカ</t>
    </rPh>
    <rPh sb="4" eb="6">
      <t>キケン</t>
    </rPh>
    <phoneticPr fontId="34"/>
  </si>
  <si>
    <t>組-レーン</t>
    <rPh sb="0" eb="1">
      <t>クミ</t>
    </rPh>
    <phoneticPr fontId="22"/>
  </si>
  <si>
    <r>
      <t xml:space="preserve">※理由
</t>
    </r>
    <r>
      <rPr>
        <b/>
        <sz val="8"/>
        <color theme="1"/>
        <rFont val="游ゴシック"/>
        <family val="3"/>
        <charset val="128"/>
        <scheme val="minor"/>
      </rPr>
      <t>　１．怪我　
　２．体調不良
　３．その他</t>
    </r>
    <rPh sb="1" eb="3">
      <t>リユウ</t>
    </rPh>
    <rPh sb="7" eb="9">
      <t>ケガ</t>
    </rPh>
    <rPh sb="14" eb="16">
      <t>タイチョウ</t>
    </rPh>
    <rPh sb="16" eb="18">
      <t>フリョウ</t>
    </rPh>
    <rPh sb="24" eb="25">
      <t>タ</t>
    </rPh>
    <phoneticPr fontId="1"/>
  </si>
  <si>
    <t>運営使用欄</t>
    <rPh sb="0" eb="2">
      <t>ウンエイ</t>
    </rPh>
    <rPh sb="2" eb="4">
      <t>シヨウ</t>
    </rPh>
    <rPh sb="4" eb="5">
      <t>ラン</t>
    </rPh>
    <phoneticPr fontId="1"/>
  </si>
  <si>
    <t>―</t>
    <phoneticPr fontId="1"/>
  </si>
  <si>
    <t>※印は棄権の場合のみ記入</t>
    <rPh sb="1" eb="2">
      <t>ジルシ</t>
    </rPh>
    <rPh sb="3" eb="5">
      <t>キケン</t>
    </rPh>
    <rPh sb="6" eb="8">
      <t>バアイ</t>
    </rPh>
    <rPh sb="10" eb="12">
      <t>キニュウ</t>
    </rPh>
    <phoneticPr fontId="1"/>
  </si>
  <si>
    <t>氏名</t>
    <rPh sb="0" eb="2">
      <t>シメイ</t>
    </rPh>
    <phoneticPr fontId="1"/>
  </si>
  <si>
    <t>※
組-レーン
組-試技純</t>
    <rPh sb="2" eb="3">
      <t>クミ</t>
    </rPh>
    <rPh sb="8" eb="9">
      <t>クミ</t>
    </rPh>
    <rPh sb="10" eb="12">
      <t>シギ</t>
    </rPh>
    <rPh sb="12" eb="13">
      <t>ジュン</t>
    </rPh>
    <phoneticPr fontId="22"/>
  </si>
  <si>
    <t>運営使用欄</t>
    <rPh sb="0" eb="2">
      <t>ウンエイ</t>
    </rPh>
    <rPh sb="2" eb="4">
      <t>シヨウ</t>
    </rPh>
    <rPh sb="4" eb="5">
      <t>ラン</t>
    </rPh>
    <phoneticPr fontId="22"/>
  </si>
  <si>
    <t>競技者取り込み</t>
    <rPh sb="0" eb="3">
      <t>キョウギシャ</t>
    </rPh>
    <rPh sb="3" eb="4">
      <t>ト</t>
    </rPh>
    <rPh sb="5" eb="6">
      <t>コ</t>
    </rPh>
    <phoneticPr fontId="1"/>
  </si>
  <si>
    <t>リレー取り込み</t>
    <rPh sb="3" eb="4">
      <t>ト</t>
    </rPh>
    <rPh sb="5" eb="6">
      <t>コ</t>
    </rPh>
    <phoneticPr fontId="1"/>
  </si>
  <si>
    <t>個人種目取り込み</t>
    <rPh sb="0" eb="4">
      <t>コジンシュモク</t>
    </rPh>
    <rPh sb="4" eb="5">
      <t>ト</t>
    </rPh>
    <rPh sb="6" eb="7">
      <t>コ</t>
    </rPh>
    <phoneticPr fontId="1"/>
  </si>
  <si>
    <t>所属コード1</t>
  </si>
  <si>
    <t>所属コード2</t>
  </si>
  <si>
    <t>ナンバー</t>
  </si>
  <si>
    <t>ナンバー2</t>
  </si>
  <si>
    <t>競技者名</t>
  </si>
  <si>
    <t>競技者名カナ</t>
  </si>
  <si>
    <t>競技者名略称</t>
  </si>
  <si>
    <t>競技者名英字</t>
  </si>
  <si>
    <t>性別</t>
  </si>
  <si>
    <t>学年</t>
  </si>
  <si>
    <t>生年</t>
    <phoneticPr fontId="1"/>
  </si>
  <si>
    <t>月日</t>
  </si>
  <si>
    <t>個人所属地名</t>
  </si>
  <si>
    <t>陸連コード</t>
  </si>
  <si>
    <t>チームNO</t>
  </si>
  <si>
    <t>所属コード</t>
  </si>
  <si>
    <t>チーム名</t>
  </si>
  <si>
    <t>チーム名カナ</t>
  </si>
  <si>
    <t>チーム名略称</t>
  </si>
  <si>
    <t>チーム正式名称</t>
  </si>
  <si>
    <t>チーム名英字</t>
  </si>
  <si>
    <t>ID</t>
  </si>
  <si>
    <t>競技者NO</t>
    <phoneticPr fontId="1"/>
  </si>
  <si>
    <t>参加競技-競技コード</t>
  </si>
  <si>
    <t>参加競技-自己記録</t>
  </si>
  <si>
    <t>参加競技-オープン参加FLG</t>
  </si>
  <si>
    <t>参加競技-記録FLG</t>
  </si>
  <si>
    <t>生年</t>
  </si>
  <si>
    <t>参加競技-競技コード1</t>
  </si>
  <si>
    <t>参加競技-自己記録1</t>
  </si>
  <si>
    <t>参加競技-オープン参加FLG1</t>
  </si>
  <si>
    <t>参加競技-記録FLG1</t>
  </si>
  <si>
    <t>参加競技-競技コード2</t>
  </si>
  <si>
    <t>参加競技-自己記録2</t>
  </si>
  <si>
    <t>参加競技-オープン参加FLG2</t>
  </si>
  <si>
    <t>参加競技-記録FLG2</t>
  </si>
  <si>
    <t>参加競技-競技コード3</t>
    <phoneticPr fontId="1"/>
  </si>
  <si>
    <t>参加競技-自己記録3</t>
    <phoneticPr fontId="1"/>
  </si>
  <si>
    <t>参加競技-オープン参加FLG3</t>
    <phoneticPr fontId="1"/>
  </si>
  <si>
    <t>参加競技-記録FLG3</t>
    <phoneticPr fontId="1"/>
  </si>
  <si>
    <t>種目</t>
    <rPh sb="0" eb="2">
      <t>シュモク</t>
    </rPh>
    <phoneticPr fontId="1"/>
  </si>
  <si>
    <t>競技コード</t>
  </si>
  <si>
    <t>種目コード</t>
  </si>
  <si>
    <t>種別コード</t>
  </si>
  <si>
    <t>性別コード</t>
  </si>
  <si>
    <t>競技名</t>
  </si>
  <si>
    <t>競技名カナ</t>
  </si>
  <si>
    <t>競技名正式名称</t>
  </si>
  <si>
    <t>競技名英字</t>
  </si>
  <si>
    <t>標準記録A</t>
  </si>
  <si>
    <t>標準記録B</t>
  </si>
  <si>
    <t>記録FLGA</t>
  </si>
  <si>
    <t>記録FLGB</t>
  </si>
  <si>
    <t>中学1年男子100m</t>
  </si>
  <si>
    <t>ﾁｭｳｶﾞｸ1ﾈﾝﾀﾞﾝｼ100m</t>
  </si>
  <si>
    <t>100Metres Men</t>
  </si>
  <si>
    <t>中学2年男子100m</t>
  </si>
  <si>
    <t>ﾁｭｳｶﾞｸ2ﾈﾝﾀﾞﾝｼ100m</t>
    <phoneticPr fontId="1"/>
  </si>
  <si>
    <t>中学3年男子100m</t>
  </si>
  <si>
    <t>ﾁｭｳｶﾞｸ3ﾈﾝﾀﾞﾝｼ100m</t>
  </si>
  <si>
    <t>中学2・3年男子100m</t>
    <phoneticPr fontId="1"/>
  </si>
  <si>
    <t>ﾁｭｳｶﾞｸ2・3ﾈﾝﾀﾞﾝｼ100m</t>
  </si>
  <si>
    <t>中学2・3年男子100m</t>
  </si>
  <si>
    <t>中学共通男子100m</t>
    <phoneticPr fontId="1"/>
  </si>
  <si>
    <t>ﾁｭｳｶﾞｸｷｮｳﾂｳﾀﾞﾝｼ100m</t>
    <phoneticPr fontId="1"/>
  </si>
  <si>
    <t>100Metres Men</t>
    <phoneticPr fontId="1"/>
  </si>
  <si>
    <t>中学共通男子200m</t>
  </si>
  <si>
    <t>ﾁｭｳｶﾞｸｷｮｳﾂｳﾀﾞﾝｼ200m</t>
  </si>
  <si>
    <t>200Metres Men</t>
  </si>
  <si>
    <t>中学共通男子400m</t>
  </si>
  <si>
    <t>ﾁｭｳｶﾞｸｷｮｳﾂｳﾀﾞﾝｼ400m</t>
  </si>
  <si>
    <t>400Metres Men</t>
  </si>
  <si>
    <t>中学共通男子800m</t>
  </si>
  <si>
    <t>ﾁｭｳｶﾞｸｷｮｳﾂｳﾀﾞﾝｼ800m</t>
  </si>
  <si>
    <t>800Metres Men</t>
  </si>
  <si>
    <t>中学1年男子1500m</t>
  </si>
  <si>
    <t>ﾁｭｳｶﾞｸ1ﾈﾝﾀﾞﾝｼ1500m</t>
  </si>
  <si>
    <t>1500Metres Men</t>
  </si>
  <si>
    <t>中学2年男子1500m</t>
    <phoneticPr fontId="1"/>
  </si>
  <si>
    <t>ﾁｭｳｶﾞｸ2ﾈﾝﾀﾞﾝｼ1500m</t>
    <phoneticPr fontId="1"/>
  </si>
  <si>
    <t>中学2・3年男子1500m</t>
  </si>
  <si>
    <t>ﾁｭｳｶﾞｸ2・3ﾈﾝﾀﾞﾝｼ1500m</t>
  </si>
  <si>
    <t>中学共通男子1500m</t>
  </si>
  <si>
    <t>ﾁｭｳｶﾞｸｷｮｳﾂｳﾀﾞﾝｼ1500m</t>
  </si>
  <si>
    <t>中学共通男子3000m</t>
  </si>
  <si>
    <t>ﾁｭｳｶﾞｸｷｮｳﾂｳﾀﾞﾝｼ3000m</t>
  </si>
  <si>
    <t>3000Metres Men</t>
  </si>
  <si>
    <t>中学共通男子110mH(0.914m)</t>
  </si>
  <si>
    <t>ﾁｭｳｶﾞｸｷｮｳﾂｳﾀﾞﾝｼ110mH(0.914m)</t>
  </si>
  <si>
    <t>110Metres Hurdles(0.914m) Men</t>
  </si>
  <si>
    <t>中学共通男子110mJH(0.991m)</t>
  </si>
  <si>
    <t>ﾁｭｳｶﾞｸｷｮｳﾂｳﾀﾞﾝｼ110mJH(0.991m)</t>
  </si>
  <si>
    <t>110Metres Junior Hurdles(0.991m) Men</t>
  </si>
  <si>
    <t>中学1・2年男子4X100mR</t>
    <phoneticPr fontId="1"/>
  </si>
  <si>
    <t>ﾁｭｳｶﾞｸ1・2ﾈﾝﾀﾞﾝｼ4X100mR</t>
    <phoneticPr fontId="1"/>
  </si>
  <si>
    <t>4X100Metres Relay Men</t>
  </si>
  <si>
    <t>中学共通男子4X100mR</t>
  </si>
  <si>
    <t>ﾁｭｳｶﾞｸｷｮｳﾂｳﾀﾞﾝｼ4X100mR</t>
  </si>
  <si>
    <t>中学共通男子走高跳</t>
  </si>
  <si>
    <t>ﾁｭｳｶﾞｸｷｮｳﾂｳﾀﾞﾝｼﾊｼﾘﾀｶﾄﾋﾞ</t>
  </si>
  <si>
    <t>High Jump Men</t>
  </si>
  <si>
    <t>中学共通男子棒高跳</t>
  </si>
  <si>
    <t>ﾁｭｳｶﾞｸｷｮｳﾂｳﾀﾞﾝｼﾎﾞｳﾀｶﾄﾋﾞ</t>
  </si>
  <si>
    <t>Pole Vault Men</t>
  </si>
  <si>
    <t>中学1年男子走幅跳</t>
  </si>
  <si>
    <t>ﾁｭｳｶﾞｸ1ﾈﾝﾀﾞﾝｼﾊｼﾘﾊﾊﾞﾄﾋﾞ</t>
  </si>
  <si>
    <t>Long Jump Men</t>
  </si>
  <si>
    <t>中学2年男子走幅跳</t>
  </si>
  <si>
    <t>ﾁｭｳｶﾞｸ2ﾈﾝﾀﾞﾝｼﾊｼﾘﾊﾊﾞﾄﾋﾞ</t>
  </si>
  <si>
    <t>中学2・3年男子走幅跳</t>
  </si>
  <si>
    <t>ﾁｭｳｶﾞｸ2・3ﾈﾝﾀﾞﾝｼﾊｼﾘﾊﾊﾞﾄﾋﾞ</t>
  </si>
  <si>
    <t>中学共通男子走幅跳</t>
    <rPh sb="2" eb="4">
      <t>キョウツウ</t>
    </rPh>
    <phoneticPr fontId="1"/>
  </si>
  <si>
    <t>ﾁｭｳｶﾞｸｷｮｳﾂｳﾀﾞﾝｼﾀﾞﾝｼﾊｼﾘﾊﾊﾞﾄﾋﾞ</t>
    <phoneticPr fontId="1"/>
  </si>
  <si>
    <t>中学共通男子砲丸投(4.000kg)</t>
  </si>
  <si>
    <t>ﾁｭｳｶﾞｸｷｮｳﾂｳﾀﾞﾝｼﾎｳｶﾞﾝﾅｹﾞ(4.000kg)</t>
  </si>
  <si>
    <t>Shot Put(4.000kg) Men</t>
  </si>
  <si>
    <t>中学共通男子砲丸投(5.000kg)</t>
    <phoneticPr fontId="1"/>
  </si>
  <si>
    <t>ﾁｭｳｶﾞｸｷｮｳﾂｳﾀﾞﾝｼﾎｳｶﾞﾝﾅｹﾞ(5.000kg)</t>
    <phoneticPr fontId="1"/>
  </si>
  <si>
    <t>中学共通男子砲丸投(5.000kg)</t>
  </si>
  <si>
    <t>Shot Put(5.000kg) Men</t>
  </si>
  <si>
    <t>中学共通男子円盤投(1.500kg)</t>
    <rPh sb="0" eb="2">
      <t>チュウガク</t>
    </rPh>
    <rPh sb="2" eb="4">
      <t>キョウツウ</t>
    </rPh>
    <phoneticPr fontId="1"/>
  </si>
  <si>
    <t>ﾁｭｳｶﾞｸｷｮｳﾂｳﾀﾞﾝｼｴﾝﾊﾞﾝﾅｹﾞ(1.500kg)</t>
    <phoneticPr fontId="1"/>
  </si>
  <si>
    <t>Discus Throw(1.500kg) Men</t>
    <phoneticPr fontId="1"/>
  </si>
  <si>
    <t>中学共通男子四種競技(男子)</t>
  </si>
  <si>
    <t>ﾁｭｳｶﾞｸｷｮｳﾂｳﾀﾞﾝｼ4ｼｭ</t>
  </si>
  <si>
    <t>Tetrathlon Men</t>
  </si>
  <si>
    <t>中学1年男子オープン100m</t>
  </si>
  <si>
    <t>ﾁｭｳｶﾞｸ1ﾈﾝﾀﾞﾝｼｵｰﾌﾟﾝ100m</t>
  </si>
  <si>
    <t>中学2年男子オープン100m</t>
  </si>
  <si>
    <t>ﾁｭｳｶﾞｸ2ﾈﾝﾀﾞﾝｼｵｰﾌﾟﾝ100m</t>
  </si>
  <si>
    <t>中学共通男子オープン100m</t>
  </si>
  <si>
    <t>ﾁｭｳｶﾞｸｷｮｳﾂｳﾀﾞﾝｼｵｰﾌﾟﾝ100m</t>
  </si>
  <si>
    <t>中学共通男子オープン1500m</t>
  </si>
  <si>
    <t>ﾁｭｳｶﾞｸｷｮｳﾂｳﾀﾞﾝｼｵｰﾌﾟﾝ1500m</t>
  </si>
  <si>
    <t>中学共通男子オープン棒高跳</t>
    <phoneticPr fontId="1"/>
  </si>
  <si>
    <t>ﾁｭｳｶﾞｸｷｮｳﾂｳﾀﾞﾝｼｵｰﾌﾟﾝﾎﾞｳﾀｶﾄﾋﾞ</t>
    <phoneticPr fontId="1"/>
  </si>
  <si>
    <t>中学共通男子オープンジャベリックスロｰ</t>
    <phoneticPr fontId="1"/>
  </si>
  <si>
    <t>ﾁｭｳｶﾞｸｷｮｳﾂｳﾀﾞﾝｼｵｰﾌﾟﾝｼﾞｬﾍﾞﾘｯｸｽﾛｰ</t>
    <phoneticPr fontId="1"/>
  </si>
  <si>
    <t>Javelic Throw Men</t>
    <phoneticPr fontId="1"/>
  </si>
  <si>
    <t>中学1年女子100m</t>
  </si>
  <si>
    <t>ﾁｭｳｶﾞｸ1ﾈﾝｼﾞｮｼ100m</t>
  </si>
  <si>
    <t>100Metres Women</t>
  </si>
  <si>
    <t>中学2年女子100m</t>
  </si>
  <si>
    <t>ﾁｭｳｶﾞｸ2ﾈﾝｼﾞｮｼ100m</t>
  </si>
  <si>
    <t>中学3年女子100m</t>
  </si>
  <si>
    <t>ﾁｭｳｶﾞｸ3ﾈﾝｼﾞｮｼ100m</t>
  </si>
  <si>
    <t>中学2・3年女子100m</t>
  </si>
  <si>
    <t>ﾁｭｳｶﾞｸ2・3ﾈﾝｼﾞｮｼ100m</t>
  </si>
  <si>
    <t>中学共通女子100m</t>
  </si>
  <si>
    <t>ﾁｭｳｶﾞｸｷｮｳﾂｳｼﾞｮｼ100m</t>
  </si>
  <si>
    <t>中学共通女子200m</t>
  </si>
  <si>
    <t>ﾁｭｳｶﾞｸｷｮｳﾂｳｼﾞｮｼ200m</t>
  </si>
  <si>
    <t>200Metres Women</t>
  </si>
  <si>
    <t>中学1年女子800m</t>
  </si>
  <si>
    <t>ﾁｭｳｶﾞｸ1ﾈﾝｼﾞｮｼ800m</t>
  </si>
  <si>
    <t>800Metres Women</t>
  </si>
  <si>
    <t>中学2・3年女子800m</t>
    <phoneticPr fontId="1"/>
  </si>
  <si>
    <t>ﾁｭｳｶﾞｸ2・3ﾈﾝｼﾞｮｼ800m</t>
    <phoneticPr fontId="1"/>
  </si>
  <si>
    <t>中学共通女子800m</t>
  </si>
  <si>
    <t>ﾁｭｳｶﾞｸｷｮｳﾂｳｼﾞｮｼ800m</t>
  </si>
  <si>
    <t>中学共通女子1500m</t>
  </si>
  <si>
    <t>ﾁｭｳｶﾞｸｷｮｳﾂｳｼﾞｮｼ1500m</t>
  </si>
  <si>
    <t>1500Metres Women</t>
  </si>
  <si>
    <t>中学共通女子3000m</t>
  </si>
  <si>
    <t>ﾁｭｳｶﾞｸｷｮｳﾂｳｼﾞｮｼ3000m</t>
  </si>
  <si>
    <t>3000Metres Women</t>
  </si>
  <si>
    <t>中学共通女子100mH(0.762m)</t>
  </si>
  <si>
    <t>ﾁｭｳｶﾞｸｷｮｳﾂｳｼﾞｮｼ100mH(0.762m)</t>
  </si>
  <si>
    <t>100Metres Hurdles(0.762m) Women</t>
  </si>
  <si>
    <t>中学共通女子100mYH(0.762m)</t>
  </si>
  <si>
    <t>ﾁｭｳｶﾞｸｷｮｳﾂｳｼﾞｮｼ100mYH(0.762m)</t>
    <phoneticPr fontId="1"/>
  </si>
  <si>
    <t>100Metres Youth Hurdles(0.762m) Women</t>
  </si>
  <si>
    <t>中学1・2年女子4X100mR</t>
    <rPh sb="6" eb="7">
      <t>オンナ</t>
    </rPh>
    <phoneticPr fontId="1"/>
  </si>
  <si>
    <t>ﾁｭｳｶﾞｸ1・2ﾈﾝｼﾞｮｼ4X100mR</t>
    <phoneticPr fontId="1"/>
  </si>
  <si>
    <t>4X100Metres Relay Women</t>
    <phoneticPr fontId="1"/>
  </si>
  <si>
    <t>中学共通女子4X100mR</t>
  </si>
  <si>
    <t>ﾁｭｳｶﾞｸｷｮｳﾂｳｼﾞｮｼ4X100mR</t>
  </si>
  <si>
    <t>4X100Metres Relay Women</t>
  </si>
  <si>
    <t>中学共通女子走高跳</t>
  </si>
  <si>
    <t>ﾁｭｳｶﾞｸｷｮｳﾂｳｼﾞｮｼﾊｼﾘﾀｶﾄﾋﾞ</t>
  </si>
  <si>
    <t>High Jump Women</t>
  </si>
  <si>
    <t>中学共通女子棒高跳</t>
  </si>
  <si>
    <t>ﾁｭｳｶﾞｸｷｮｳﾂｳｼﾞｮｼﾎﾞｳﾀｶﾄﾋﾞ</t>
  </si>
  <si>
    <t>Pole Vault Women</t>
  </si>
  <si>
    <t>中学1年女子走幅跳</t>
  </si>
  <si>
    <t>ﾁｭｳｶﾞｸ1ﾈﾝｼﾞｮｼﾊｼﾘﾊﾊﾞﾄﾋﾞ</t>
  </si>
  <si>
    <t>Long Jump Women</t>
  </si>
  <si>
    <t>中学2年女子走幅跳</t>
  </si>
  <si>
    <t>ﾁｭｳｶﾞｸ2ﾈﾝｼﾞｮｼﾊｼﾘﾊﾊﾞﾄﾋﾞ</t>
  </si>
  <si>
    <t>中学2・3年女子走幅跳</t>
  </si>
  <si>
    <t>ﾁｭｳｶﾞｸ2・3ﾈﾝｼﾞｮｼﾊｼﾘﾊﾊﾞﾄﾋﾞ</t>
    <phoneticPr fontId="1"/>
  </si>
  <si>
    <t>中学共通女子走幅跳</t>
    <rPh sb="7" eb="8">
      <t>ハバ</t>
    </rPh>
    <phoneticPr fontId="1"/>
  </si>
  <si>
    <t>ﾁｭｳｶﾞｸｷｮｳﾂｳｼﾞｮｼﾊｼﾘﾊﾊﾞﾄﾋﾞ</t>
    <phoneticPr fontId="1"/>
  </si>
  <si>
    <t>中学共通女子砲丸投(2.721kg)</t>
    <phoneticPr fontId="1"/>
  </si>
  <si>
    <t>ﾁｭｳｶﾞｸｷｮｳﾂｳｼﾞｮｼﾎｳｶﾞﾝﾅｹﾞ(2.721kg)</t>
    <phoneticPr fontId="1"/>
  </si>
  <si>
    <t>中学共通女子砲丸投(2.721kg)</t>
  </si>
  <si>
    <t>Shot Put(2.721kg) Women</t>
  </si>
  <si>
    <t>中学共通女子円盤投(1.000kg)</t>
    <phoneticPr fontId="1"/>
  </si>
  <si>
    <t>ﾁｭｳｶﾞｸｷｮｳﾂｳｼﾞｮｼｴﾝﾊﾞﾝﾅｹﾞ(1.000kg)</t>
    <phoneticPr fontId="1"/>
  </si>
  <si>
    <t>Discus Throw(1.000kg) Women</t>
  </si>
  <si>
    <t>中学共通女子四種競技(女子)</t>
  </si>
  <si>
    <t>ﾁｭｳｶﾞｸｷｮｳﾂｳｼﾞｮｼ4ｼｭ</t>
  </si>
  <si>
    <t>Tetrathlon Women</t>
  </si>
  <si>
    <t>中学1年女子オープン100m</t>
  </si>
  <si>
    <t>ﾁｭｳｶﾞｸ1ﾈﾝｼﾞｮｼｵｰﾌﾟﾝ100m</t>
  </si>
  <si>
    <t>中学2年女子オープン100m</t>
  </si>
  <si>
    <t>ﾁｭｳｶﾞｸ2ﾈﾝｼﾞｮｼｵｰﾌﾟﾝ100m</t>
  </si>
  <si>
    <t>中学共通女子オープン100m</t>
  </si>
  <si>
    <t>ﾁｭｳｶﾞｸｷｮｳﾂｳｼﾞｮｼｵｰﾌﾟﾝ100m</t>
  </si>
  <si>
    <t>中学共通女子オープン800m</t>
  </si>
  <si>
    <t>ﾁｭｳｶﾞｸｷｮｳﾂｳｼﾞｮｼｵｰﾌﾟﾝ800m</t>
  </si>
  <si>
    <t>中学共通女子オープン1500m</t>
  </si>
  <si>
    <t>ﾁｭｳｶﾞｸｷｮｳﾂｳｼﾞｮｼｵｰﾌﾟﾝ1500m</t>
  </si>
  <si>
    <t>中学共通女子オープン棒高跳</t>
  </si>
  <si>
    <t>ﾁｭｳｶﾞｸｷｮｳﾂｳｼﾞｮｼｵｰﾌﾟﾝﾎﾞｳﾀｶﾄﾋﾞ</t>
    <phoneticPr fontId="1"/>
  </si>
  <si>
    <t>中学共通女子オープンジャベリックスロｰ</t>
    <rPh sb="4" eb="6">
      <t>ジョシ</t>
    </rPh>
    <phoneticPr fontId="1"/>
  </si>
  <si>
    <t>ﾁｭｳｶﾞｸｷｮｳﾂｳｼﾞｮｼｵｰﾌﾟﾝｼﾞｬﾍﾞﾘｯｸｽﾛｰ</t>
    <phoneticPr fontId="1"/>
  </si>
  <si>
    <t>高校一般男子100m</t>
  </si>
  <si>
    <t>ｺｳｺｳｲｯﾊﾟﾝﾀﾞﾝｼ100m</t>
  </si>
  <si>
    <t>高校一般男子400m</t>
  </si>
  <si>
    <t>ｺｳｺｳｲｯﾊﾟﾝﾀﾞﾝｼ400m</t>
  </si>
  <si>
    <t>高校一般男子1500m</t>
  </si>
  <si>
    <t>ｺｳｺｳｲｯﾊﾟﾝﾀﾞﾝｼ1500m</t>
  </si>
  <si>
    <t>高校一般男子3000m</t>
    <rPh sb="0" eb="2">
      <t>コウコウ</t>
    </rPh>
    <phoneticPr fontId="1"/>
  </si>
  <si>
    <t>ｺｳｺｳｲｯﾊﾟﾝﾀﾞﾝｼ3000m</t>
    <phoneticPr fontId="1"/>
  </si>
  <si>
    <t>高校一般男子3000m</t>
    <phoneticPr fontId="1"/>
  </si>
  <si>
    <t>一般男子40歳以上3000m</t>
  </si>
  <si>
    <t>ｲｯﾊﾟﾝﾀﾞﾝｼ40ｻｲｲｼﾞｮｳ3000m</t>
  </si>
  <si>
    <t>高校一般男子5000m</t>
  </si>
  <si>
    <t>ｺｳｺｳｲｯﾊﾟﾝﾀﾞﾝｼ5000m</t>
  </si>
  <si>
    <t>5000Metres Men</t>
  </si>
  <si>
    <t>高校一般男子110mH(1.067m)</t>
  </si>
  <si>
    <t>ｺｳｺｳｲｯﾊﾟﾝﾀﾞﾝｼ110mH(1.067m)</t>
  </si>
  <si>
    <t>110Metres Hurdles(1.067m) Men</t>
  </si>
  <si>
    <t>高校一般男子4X100mR</t>
  </si>
  <si>
    <t>ｺｳｺｳｲｯﾊﾟﾝﾀﾞﾝｼ4X100mR</t>
  </si>
  <si>
    <t>高校一般男子走高跳</t>
  </si>
  <si>
    <t>ｺｳｺｳｲｯﾊﾟﾝﾀﾞﾝｼﾊｼﾘﾀｶﾄﾋﾞ</t>
  </si>
  <si>
    <t>高校一般男子棒高跳</t>
  </si>
  <si>
    <t>ｺｳｺｳｲｯﾊﾟﾝﾀﾞﾝｼﾎﾞｳﾀｶﾄﾋﾞ</t>
  </si>
  <si>
    <t>高校一般男子走幅跳</t>
  </si>
  <si>
    <t>ｺｳｺｳｲｯﾊﾟﾝﾀﾞﾝｼﾊｼﾘﾊﾊﾞﾄﾋﾞ</t>
  </si>
  <si>
    <t>高校一般男子三段跳</t>
  </si>
  <si>
    <t>ｺｳｺｳｲｯﾊﾟﾝﾀﾞﾝｼｻﾝﾀﾞﾝﾄﾋﾞ</t>
  </si>
  <si>
    <t>Triple Jump Men</t>
  </si>
  <si>
    <t>高校男子砲丸投(6.000kg)</t>
  </si>
  <si>
    <t>ｺｳｺｳﾀﾞﾝｼﾎｳｶﾞﾝﾅｹﾞ(6.000kg)</t>
  </si>
  <si>
    <t>Shot Put(6.000kg) Men</t>
  </si>
  <si>
    <t>一般男子砲丸投(7.260kg)</t>
  </si>
  <si>
    <t>ｲｯﾊﾟﾝﾀﾞﾝｼﾎｳｶﾞﾝﾅｹﾞ(7.260kg)</t>
  </si>
  <si>
    <t>Shot Put(7.260kg) Men</t>
  </si>
  <si>
    <t>高校男子円盤投(1.750kg)</t>
  </si>
  <si>
    <t>ｺｳｺｳﾀﾞﾝｼｴﾝﾊﾞﾝﾅｹﾞ(1.750kg)</t>
  </si>
  <si>
    <t>Discus Throw(1.750kg) Men</t>
  </si>
  <si>
    <t>一般男子円盤投(2.000kg)</t>
  </si>
  <si>
    <t>ｲｯﾊﾟﾝﾀﾞﾝｼｴﾝﾊﾞﾝﾅｹﾞ(2.000kg)</t>
  </si>
  <si>
    <t>Discus Throw(2.000kg) Men</t>
  </si>
  <si>
    <t>高校一般男子やり投(800g)</t>
  </si>
  <si>
    <t>ｺｳｺｳﾀﾞﾝｼﾔﾘﾅｹﾞ(800g)</t>
  </si>
  <si>
    <t>Javelin Throw(800g) Men</t>
  </si>
  <si>
    <t>高校一般男子オープン棒高跳</t>
  </si>
  <si>
    <t>ｺｳｺｳｲｯﾊﾟﾝﾀﾞﾝｼｵｰﾌﾟﾝﾎﾞｳﾀｶﾄﾋﾞ</t>
  </si>
  <si>
    <t>高校一般女子100m</t>
  </si>
  <si>
    <t>ｺｳｺｳｲｯﾊﾟﾝﾀﾞﾝ100m</t>
  </si>
  <si>
    <t>高校一般女子400m</t>
  </si>
  <si>
    <t>ｺｳｺｳｲｯﾊﾟﾝｼﾞｮｼ400m</t>
  </si>
  <si>
    <t>400Metres Women</t>
  </si>
  <si>
    <t>高校一般女子800m</t>
  </si>
  <si>
    <t>ｺｳｺｳｲｯﾊﾟﾝｼﾞｮｼ800m</t>
  </si>
  <si>
    <t>高校一般女子3000m</t>
  </si>
  <si>
    <t>ｺｳｺｳｲｯﾊﾟﾝｼﾞｮｼ3000m</t>
    <phoneticPr fontId="1"/>
  </si>
  <si>
    <t>一般女子40歳以上3000m</t>
    <rPh sb="2" eb="4">
      <t>ジョシ</t>
    </rPh>
    <phoneticPr fontId="1"/>
  </si>
  <si>
    <t>ｲｯﾊﾟﾝｼﾞｮｼ40ｻｲｲｼﾞｮｳ3000m</t>
    <phoneticPr fontId="1"/>
  </si>
  <si>
    <t>3000Metres Women</t>
    <phoneticPr fontId="1"/>
  </si>
  <si>
    <t>高校一般女子100mH(0.838m)</t>
  </si>
  <si>
    <t>ｺｳｺｳｲｯﾊﾟﾝｼﾞｮｼ100mH(0.838m)</t>
  </si>
  <si>
    <t>100Metres Hurdles(0.838m) Women</t>
  </si>
  <si>
    <t>高校一般女子4X100mR</t>
  </si>
  <si>
    <t>ﾆﾌﾞｺｳｺｳｲｯﾊﾟﾝｼﾞｮｼ4X100mR</t>
  </si>
  <si>
    <t>高校一般女子走高跳</t>
  </si>
  <si>
    <t>ｺｳｺｳｲｯﾊﾟﾝｼﾞｮｼﾊｼﾘﾀｶﾄﾋﾞ</t>
  </si>
  <si>
    <t>高校一般女子棒高跳</t>
  </si>
  <si>
    <t>ｺｳｺｳｲｯﾊﾟﾝｼﾞｮｼﾎﾞｳﾀｶﾄﾋﾞ</t>
    <phoneticPr fontId="1"/>
  </si>
  <si>
    <t>高校一般女子走幅跳</t>
  </si>
  <si>
    <t>ｺｳｺｳｲｯﾊﾟﾝｼﾞｮｼﾊｼﾘﾊﾊﾞﾄﾋﾞ</t>
  </si>
  <si>
    <t>高校一般女子三段跳</t>
  </si>
  <si>
    <t>ｺｳｺｳｲｯﾊﾟﾝｼﾞｮｼｻﾝﾀﾞﾝﾄﾋﾞ</t>
  </si>
  <si>
    <t>Triple Jump Women</t>
  </si>
  <si>
    <t>高校一般女子砲丸投(4.000kg)</t>
  </si>
  <si>
    <t>ｺｳｺｳｲｯﾊﾟﾝｼﾞｮｼﾎｳｶﾞﾝﾅｹﾞ(4.000kg)</t>
  </si>
  <si>
    <t>Shot Put(4.000kg) Women</t>
  </si>
  <si>
    <t>高校一般女子円盤投(1.000kg)</t>
  </si>
  <si>
    <t>ｺｳｺｳｲｯﾊﾟﾝｼﾞｮｼｴﾝﾊﾞﾝﾅｹﾞ(1.000kg)</t>
  </si>
  <si>
    <t>高校一般女子やり投(600g)</t>
    <phoneticPr fontId="1"/>
  </si>
  <si>
    <t>ｺｳｺｳｲｯﾊﾟﾝｼﾞｮﾔﾘﾅｹﾞ(600g)</t>
    <phoneticPr fontId="1"/>
  </si>
  <si>
    <t>Javelin Throw(600g) Women</t>
  </si>
  <si>
    <t>高校一般女子オープン棒高跳</t>
    <rPh sb="4" eb="6">
      <t>ジョシ</t>
    </rPh>
    <phoneticPr fontId="1"/>
  </si>
  <si>
    <t>ｺｳｺｳｲｯﾊﾟﾝｼﾞｮｼｵｰﾌﾟﾝﾎﾞｳﾀｶﾄﾋﾞ</t>
    <phoneticPr fontId="1"/>
  </si>
  <si>
    <t>Pole Vault Women</t>
    <phoneticPr fontId="1"/>
  </si>
  <si>
    <t>2部高校一般男子100m</t>
  </si>
  <si>
    <t>ﾆﾌﾞｺｳｺｳｲｯﾊﾟﾝﾀﾞﾝｼ100m</t>
  </si>
  <si>
    <t>2部高校一般男子400m</t>
  </si>
  <si>
    <t>ﾆﾌﾞｺｳｺｳｲｯﾊﾟﾝﾀﾞﾝｼ400m</t>
  </si>
  <si>
    <t>2部高校一般男子1500m</t>
  </si>
  <si>
    <t>ﾆﾌﾞｺｳｺｳｲｯﾊﾟﾝﾀﾞﾝｼ1500m</t>
  </si>
  <si>
    <t>2部高校一般男子3000m</t>
  </si>
  <si>
    <t>ﾆﾌﾞｺｳｺｳｲｯﾊﾟﾝﾀﾞﾝｼ3000m</t>
  </si>
  <si>
    <t>2部一般男子40歳以上3000m</t>
  </si>
  <si>
    <t>ﾆﾌﾞｲｯﾊﾟﾝﾀﾞﾝｼ40ｻｲｲｼﾞｮｳ3000m</t>
  </si>
  <si>
    <t>2部高校一般男子5000m</t>
  </si>
  <si>
    <t>ﾆﾌﾞｺｳｺｳｲｯﾊﾟﾝﾀﾞﾝｼ5000m</t>
  </si>
  <si>
    <t>2部高校一般男子110mH(1.067m)</t>
  </si>
  <si>
    <t>ﾆﾌﾞｺｳｺｳｲｯﾊﾟﾝﾀﾞﾝｼ110mH(1.067m)</t>
  </si>
  <si>
    <t>2部高校一般男子4X100mR</t>
  </si>
  <si>
    <t>ﾆﾌﾞｺｳｺｳｲｯﾊﾟﾝﾀﾞﾝｼ4X100mR</t>
  </si>
  <si>
    <t>2部高校一般男子走高跳</t>
  </si>
  <si>
    <t>ﾆﾌﾞｺｳｺｳｲｯﾊﾟﾝﾀﾞﾝｼﾊｼﾘﾀｶﾄﾋﾞ</t>
  </si>
  <si>
    <t>2部高校一般男子棒高跳</t>
  </si>
  <si>
    <t>ﾆﾌﾞｺｳｺｳｲｯﾊﾟﾝﾀﾞﾝｼﾎﾞｳﾀｶﾄﾋﾞ</t>
  </si>
  <si>
    <t>2部高校一般男子走幅跳</t>
  </si>
  <si>
    <t>ﾆﾌﾞｺｳｺｳｲｯﾊﾟﾝﾀﾞﾝｼﾊｼﾘﾊﾊﾞﾄﾋﾞ</t>
  </si>
  <si>
    <t>2部高校一般男子三段跳</t>
  </si>
  <si>
    <t>ﾆﾌﾞｺｳｺｳｲｯﾊﾟﾝﾀﾞﾝｼｻﾝﾀﾞﾝﾄﾋﾞ</t>
  </si>
  <si>
    <t>2部高校男子砲丸投(6.000kg)</t>
  </si>
  <si>
    <t>ﾆﾌﾞｺｳｺｳﾀﾞﾝｼﾎｳｶﾞﾝﾅｹﾞ(6.000kg)</t>
  </si>
  <si>
    <t>2部一般男子砲丸投(7.260kg)</t>
  </si>
  <si>
    <t>ﾆﾌﾞｲｯﾊﾟﾝﾀﾞﾝｼﾎｳｶﾞﾝﾅｹﾞ(7.260kg)</t>
  </si>
  <si>
    <t>2部高校男子円盤投(1.750kg)</t>
  </si>
  <si>
    <t>ﾆﾌﾞｺｳｺｳﾀﾞﾝｼｴﾝﾊﾞﾝﾅｹﾞ(1.750kg)</t>
  </si>
  <si>
    <t>2部一般男子円盤投(2.000kg)</t>
  </si>
  <si>
    <t>ﾆﾌﾞｲｯﾊﾟﾝﾀﾞﾝｼｴﾝﾊﾞﾝﾅｹﾞ(2.000kg)</t>
  </si>
  <si>
    <t>2部高校一般男子やり投(800g)</t>
  </si>
  <si>
    <t>ﾆﾌﾞｺｳｺｳﾀﾞﾝｼﾔﾘﾅｹﾞ(800g)</t>
  </si>
  <si>
    <t>2部高校一般男子オープン棒高跳</t>
  </si>
  <si>
    <t>ﾆﾌﾞｺｳｺｳｲｯﾊﾟﾝﾀﾞﾝｼｵｰﾌﾟﾝﾎﾞｳﾀｶﾄﾋﾞ</t>
  </si>
  <si>
    <t>2部高校一般女子100m</t>
  </si>
  <si>
    <t>ﾆﾌﾞｺｳｺｳｲｯﾊﾟﾝｼﾞｮｼ100m</t>
  </si>
  <si>
    <t>2部高校一般女子400m</t>
  </si>
  <si>
    <t>ﾆﾌﾞｺｳｺｳｲｯﾊﾟﾝｼﾞｮｼ400m</t>
  </si>
  <si>
    <t>2部高校一般女子800m</t>
  </si>
  <si>
    <t>ﾆﾌﾞｺｳｺｳｲｯﾊﾟﾝｼﾞｮｼ800m</t>
  </si>
  <si>
    <t>2部高校一般女子3000m</t>
    <phoneticPr fontId="1"/>
  </si>
  <si>
    <t>ﾆﾌﾞｺｳｺｳｲｯﾊﾟﾝｼﾞｮｼ3000m</t>
    <phoneticPr fontId="1"/>
  </si>
  <si>
    <t>2部高校一般女子3000m</t>
  </si>
  <si>
    <t>2部一般女子40歳以上3000m</t>
    <rPh sb="4" eb="6">
      <t>ジョシ</t>
    </rPh>
    <phoneticPr fontId="1"/>
  </si>
  <si>
    <t>ﾆﾌﾞｲｯﾊﾟﾝｼﾞｮｼ40ｻｲｲｼﾞｮｳ3000m</t>
    <phoneticPr fontId="1"/>
  </si>
  <si>
    <t>2部高校一般女子100mH(0.838m)</t>
  </si>
  <si>
    <t>ﾆﾌﾞｺｳｺｳｲｯﾊﾟﾝｼﾞｮｼ100mH(0.838m)</t>
  </si>
  <si>
    <t>2部高校一般女子4X100mR</t>
  </si>
  <si>
    <t>ﾆﾌﾞﾆﾌﾞｺｳｺｳｲｯﾊﾟﾝｼﾞｮｼ4X100mR</t>
  </si>
  <si>
    <t>2部高校一般女子走高跳</t>
  </si>
  <si>
    <t>ﾆﾌﾞｺｳｺｳｲｯﾊﾟﾝｼﾞｮｼﾊｼﾘﾀｶﾄﾋﾞ</t>
  </si>
  <si>
    <t>2部高校一般女子棒高跳</t>
  </si>
  <si>
    <t>ﾆﾌﾞｺｳｺｳｲｯﾊﾟﾝｼﾞｮｼﾎﾞｳﾀｶﾄﾋﾞ</t>
    <phoneticPr fontId="1"/>
  </si>
  <si>
    <t>2部高校一般女子走幅跳</t>
  </si>
  <si>
    <t>ﾆﾌﾞｺｳｺｳｲｯﾊﾟﾝｼﾞｮｼﾊｼﾘﾊﾊﾞﾄﾋﾞ</t>
  </si>
  <si>
    <t>2部高校一般女子三段跳</t>
  </si>
  <si>
    <t>ﾆﾌﾞｺｳｺｳｲｯﾊﾟﾝｼﾞｮｼｻﾝﾀﾞﾝﾄﾋﾞ</t>
  </si>
  <si>
    <t>2部高校一般女子砲丸投(4.000kg)</t>
  </si>
  <si>
    <t>ﾆﾌﾞｺｳｺｳｲｯﾊﾟﾝｼﾞｮｼﾎｳｶﾞﾝﾅｹﾞ(4.000kg)</t>
  </si>
  <si>
    <t>2部高校一般女子円盤投(1.000kg)</t>
  </si>
  <si>
    <t>ﾆﾌﾞｺｳｺｳｲｯﾊﾟﾝｼﾞｮｼｴﾝﾊﾞﾝﾅｹﾞ(1.000kg)</t>
  </si>
  <si>
    <t>2部高校一般女子やり投(600g)</t>
    <phoneticPr fontId="1"/>
  </si>
  <si>
    <t>ﾆﾌﾞｺｳｺｳｲｯﾊﾟﾝｼﾞｮﾔﾘﾅｹﾞ(600g)</t>
    <phoneticPr fontId="1"/>
  </si>
  <si>
    <t>2部高校一般女子オープン棒高跳</t>
    <rPh sb="6" eb="8">
      <t>ジョシ</t>
    </rPh>
    <phoneticPr fontId="1"/>
  </si>
  <si>
    <t>ﾆﾌﾞｺｳｺｳｲｯﾊﾟﾝｼﾞｮｼｵｰﾌﾟﾝﾎﾞｳﾀｶﾄﾋﾞ</t>
    <phoneticPr fontId="1"/>
  </si>
  <si>
    <t>小学校高学年男子100m</t>
  </si>
  <si>
    <t>ｼｮｳｶﾞｯｺｳｺｳｶﾞｸﾈﾝﾀﾞﾝｼ100m</t>
  </si>
  <si>
    <t>小学校低学年男子1000m</t>
  </si>
  <si>
    <t>ｼｮｳｶﾞｯｺｳﾃｲｶﾞｸﾈﾝﾀﾞﾝｼ1000m</t>
  </si>
  <si>
    <t>1000Metres Men</t>
  </si>
  <si>
    <t>小学校高学年男子1000m</t>
  </si>
  <si>
    <t>ｼｮｳｶﾞｯｺｳｺｳｶﾞｸﾈﾝﾀﾞﾝｼ1000m</t>
  </si>
  <si>
    <t>小学校高学年女子100m</t>
  </si>
  <si>
    <t>ｼｮｳｶﾞｯｺｳｺｳｶﾞｸﾈﾝｼﾞｮｼ100m</t>
  </si>
  <si>
    <t>小学校低学年女子1000m</t>
  </si>
  <si>
    <t>ｼｮｳｶﾞｯｺｳﾃｲｶﾞｸﾈﾝｼﾞｮｼ1000m</t>
  </si>
  <si>
    <t>1000Metres Women</t>
  </si>
  <si>
    <t>小学校高学年女子1000m</t>
    <phoneticPr fontId="1"/>
  </si>
  <si>
    <t>ｼｮｳｶﾞｯｺｳｺｳｶﾞｸﾈﾝｼﾞｮｼ1000m</t>
  </si>
  <si>
    <t>小学校高学年女子1000m</t>
  </si>
  <si>
    <t>種別</t>
    <rPh sb="0" eb="2">
      <t>シュベツ</t>
    </rPh>
    <phoneticPr fontId="1"/>
  </si>
  <si>
    <t>年</t>
    <rPh sb="0" eb="1">
      <t>トシ</t>
    </rPh>
    <phoneticPr fontId="1"/>
  </si>
  <si>
    <t>参加料</t>
    <rPh sb="0" eb="3">
      <t>サンカリョウ</t>
    </rPh>
    <phoneticPr fontId="1"/>
  </si>
  <si>
    <t>申込先</t>
    <rPh sb="0" eb="2">
      <t>モウシコミ</t>
    </rPh>
    <rPh sb="2" eb="3">
      <t>サキ</t>
    </rPh>
    <phoneticPr fontId="1"/>
  </si>
  <si>
    <t>略称</t>
    <rPh sb="0" eb="2">
      <t>リャクショウ</t>
    </rPh>
    <phoneticPr fontId="1"/>
  </si>
  <si>
    <t>大会初日</t>
    <rPh sb="0" eb="2">
      <t>タイカイ</t>
    </rPh>
    <rPh sb="2" eb="4">
      <t>ショニチ</t>
    </rPh>
    <phoneticPr fontId="1"/>
  </si>
  <si>
    <t>大会最終日</t>
    <rPh sb="0" eb="2">
      <t>タイカイ</t>
    </rPh>
    <rPh sb="2" eb="5">
      <t>サイシュウビ</t>
    </rPh>
    <phoneticPr fontId="1"/>
  </si>
  <si>
    <t>申込データ締め切り</t>
    <rPh sb="0" eb="2">
      <t>モウシコミ</t>
    </rPh>
    <rPh sb="5" eb="6">
      <t>シ</t>
    </rPh>
    <rPh sb="7" eb="8">
      <t>キ</t>
    </rPh>
    <phoneticPr fontId="1"/>
  </si>
  <si>
    <t>同時刻</t>
    <rPh sb="0" eb="1">
      <t>ドウ</t>
    </rPh>
    <rPh sb="1" eb="3">
      <t>ジコク</t>
    </rPh>
    <phoneticPr fontId="1"/>
  </si>
  <si>
    <t>申込一覧表</t>
    <rPh sb="0" eb="2">
      <t>モウシコミ</t>
    </rPh>
    <rPh sb="2" eb="4">
      <t>イチラン</t>
    </rPh>
    <rPh sb="4" eb="5">
      <t>ヒョウ</t>
    </rPh>
    <phoneticPr fontId="1"/>
  </si>
  <si>
    <t>同時刻</t>
    <rPh sb="0" eb="3">
      <t>ドウジコク</t>
    </rPh>
    <phoneticPr fontId="1"/>
  </si>
  <si>
    <t>申込先住所・氏名・学校番号</t>
    <rPh sb="0" eb="2">
      <t>モウシコミ</t>
    </rPh>
    <rPh sb="2" eb="3">
      <t>サキ</t>
    </rPh>
    <rPh sb="3" eb="5">
      <t>ジュウショ</t>
    </rPh>
    <rPh sb="6" eb="8">
      <t>シメイ</t>
    </rPh>
    <rPh sb="9" eb="11">
      <t>ガッコウ</t>
    </rPh>
    <rPh sb="11" eb="13">
      <t>バンゴウ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</si>
  <si>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</si>
  <si>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</si>
  <si>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リレー</t>
    <phoneticPr fontId="1"/>
  </si>
  <si>
    <t>千葉市民陸上競技記録会</t>
    <rPh sb="0" eb="2">
      <t>チバ</t>
    </rPh>
    <rPh sb="2" eb="4">
      <t>シミン</t>
    </rPh>
    <rPh sb="4" eb="6">
      <t>リクジョウ</t>
    </rPh>
    <rPh sb="6" eb="8">
      <t>キョウギ</t>
    </rPh>
    <rPh sb="8" eb="10">
      <t>キロク</t>
    </rPh>
    <rPh sb="10" eb="11">
      <t>カイ</t>
    </rPh>
    <phoneticPr fontId="1"/>
  </si>
  <si>
    <t>千葉市陸上競技協会　会長　様</t>
    <rPh sb="0" eb="3">
      <t>チバシ</t>
    </rPh>
    <rPh sb="3" eb="9">
      <t>リクジョウキョウギキョウカイ</t>
    </rPh>
    <rPh sb="10" eb="12">
      <t>カイチョウ</t>
    </rPh>
    <rPh sb="13" eb="14">
      <t>サマ</t>
    </rPh>
    <phoneticPr fontId="1"/>
  </si>
  <si>
    <t>市民記録会</t>
    <rPh sb="0" eb="2">
      <t>シミン</t>
    </rPh>
    <rPh sb="2" eb="4">
      <t>キロク</t>
    </rPh>
    <rPh sb="4" eb="5">
      <t>カイ</t>
    </rPh>
    <phoneticPr fontId="1"/>
  </si>
  <si>
    <t>〒266-0032 千葉市緑区おゆみ野中央４-２ 千葉市立泉谷中学校 気付　千葉市陸上競技協会 木野 真器 宛　（中５１番）</t>
    <rPh sb="57" eb="58">
      <t>チュウ</t>
    </rPh>
    <rPh sb="60" eb="61">
      <t>バン</t>
    </rPh>
    <phoneticPr fontId="1"/>
  </si>
  <si>
    <t>043-291-6600</t>
    <phoneticPr fontId="1"/>
  </si>
  <si>
    <t>ｃｈｉｂａｃｉｔｙ＿ｔｒａｃｋａｎｄｆｉｅｌｄ＠ｙａｈｏｏ.ｃｏ.ｊｐ</t>
    <phoneticPr fontId="1"/>
  </si>
  <si>
    <t>J1～J3</t>
    <phoneticPr fontId="1"/>
  </si>
  <si>
    <t>千葉市民総合体育大会陸上競技大会</t>
    <rPh sb="0" eb="2">
      <t>チバ</t>
    </rPh>
    <rPh sb="2" eb="4">
      <t>シミン</t>
    </rPh>
    <rPh sb="4" eb="6">
      <t>ソウゴウ</t>
    </rPh>
    <rPh sb="6" eb="8">
      <t>タイイク</t>
    </rPh>
    <rPh sb="8" eb="10">
      <t>タイカイ</t>
    </rPh>
    <rPh sb="10" eb="12">
      <t>リクジョウ</t>
    </rPh>
    <rPh sb="12" eb="14">
      <t>キョウギ</t>
    </rPh>
    <rPh sb="14" eb="16">
      <t>タイカイ</t>
    </rPh>
    <phoneticPr fontId="1"/>
  </si>
  <si>
    <t>市民総体</t>
    <rPh sb="0" eb="2">
      <t>シミン</t>
    </rPh>
    <rPh sb="2" eb="4">
      <t>ソウタイ</t>
    </rPh>
    <phoneticPr fontId="1"/>
  </si>
  <si>
    <t>H1～H3</t>
    <phoneticPr fontId="1"/>
  </si>
  <si>
    <t>高校生</t>
    <rPh sb="0" eb="3">
      <t>コウコウセイ</t>
    </rPh>
    <phoneticPr fontId="1"/>
  </si>
  <si>
    <t>千葉市中学校陸上競技記録会</t>
    <rPh sb="0" eb="3">
      <t>チバシ</t>
    </rPh>
    <rPh sb="3" eb="6">
      <t>チュウガッコウ</t>
    </rPh>
    <rPh sb="6" eb="13">
      <t>リクジョウキョウギキロクカイ</t>
    </rPh>
    <phoneticPr fontId="1"/>
  </si>
  <si>
    <t>中学校記録会</t>
    <rPh sb="0" eb="3">
      <t>チュウガッコウ</t>
    </rPh>
    <rPh sb="3" eb="5">
      <t>キロク</t>
    </rPh>
    <rPh sb="5" eb="6">
      <t>カイ</t>
    </rPh>
    <phoneticPr fontId="1"/>
  </si>
  <si>
    <t>E1～E6</t>
    <phoneticPr fontId="1"/>
  </si>
  <si>
    <t>千葉市中学校総合体育大会陸上競技の部</t>
    <rPh sb="0" eb="3">
      <t>チバシ</t>
    </rPh>
    <rPh sb="3" eb="6">
      <t>チュウガッコウ</t>
    </rPh>
    <rPh sb="6" eb="12">
      <t>ソウゴウタイイクタイカイ</t>
    </rPh>
    <rPh sb="12" eb="14">
      <t>リクジョウ</t>
    </rPh>
    <rPh sb="14" eb="16">
      <t>キョウギ</t>
    </rPh>
    <rPh sb="17" eb="18">
      <t>ブ</t>
    </rPh>
    <phoneticPr fontId="1"/>
  </si>
  <si>
    <t>　</t>
    <phoneticPr fontId="1"/>
  </si>
  <si>
    <t>市総体</t>
    <rPh sb="0" eb="1">
      <t>シ</t>
    </rPh>
    <rPh sb="1" eb="3">
      <t>ソウタイ</t>
    </rPh>
    <phoneticPr fontId="1"/>
  </si>
  <si>
    <t>千葉市陸上競技選手権大会</t>
    <rPh sb="0" eb="3">
      <t>チバシ</t>
    </rPh>
    <rPh sb="3" eb="7">
      <t>リクジョウキョウギ</t>
    </rPh>
    <rPh sb="7" eb="10">
      <t>センシュケン</t>
    </rPh>
    <rPh sb="10" eb="12">
      <t>タイカイ</t>
    </rPh>
    <phoneticPr fontId="1"/>
  </si>
  <si>
    <t>選手権</t>
    <rPh sb="0" eb="3">
      <t>センシュケン</t>
    </rPh>
    <phoneticPr fontId="1"/>
  </si>
  <si>
    <t>千葉市中学校新人陸上競技大会</t>
    <rPh sb="0" eb="3">
      <t>チバシ</t>
    </rPh>
    <rPh sb="3" eb="6">
      <t>チュウガッコウ</t>
    </rPh>
    <rPh sb="6" eb="8">
      <t>シンジン</t>
    </rPh>
    <rPh sb="8" eb="12">
      <t>リクジョウキョウギ</t>
    </rPh>
    <rPh sb="12" eb="14">
      <t>タイカイ</t>
    </rPh>
    <phoneticPr fontId="1"/>
  </si>
  <si>
    <t>市新人</t>
    <rPh sb="0" eb="1">
      <t>シ</t>
    </rPh>
    <rPh sb="1" eb="3">
      <t>シンジン</t>
    </rPh>
    <phoneticPr fontId="1"/>
  </si>
  <si>
    <t>千葉市中学校陸上競技秋季大会</t>
    <rPh sb="0" eb="3">
      <t>チバシ</t>
    </rPh>
    <rPh sb="3" eb="6">
      <t>チュウガッコウ</t>
    </rPh>
    <rPh sb="6" eb="8">
      <t>リクジョウ</t>
    </rPh>
    <rPh sb="8" eb="10">
      <t>キョウギ</t>
    </rPh>
    <rPh sb="10" eb="12">
      <t>シュウキ</t>
    </rPh>
    <rPh sb="12" eb="14">
      <t>タイカイ</t>
    </rPh>
    <phoneticPr fontId="1"/>
  </si>
  <si>
    <t>秋季大会</t>
    <rPh sb="0" eb="2">
      <t>シュウキ</t>
    </rPh>
    <rPh sb="2" eb="4">
      <t>タイカイ</t>
    </rPh>
    <phoneticPr fontId="1"/>
  </si>
  <si>
    <t>大会→</t>
    <rPh sb="0" eb="2">
      <t>タイカイ</t>
    </rPh>
    <phoneticPr fontId="1"/>
  </si>
  <si>
    <t>①競技コード</t>
    <rPh sb="1" eb="3">
      <t>キョウギ</t>
    </rPh>
    <phoneticPr fontId="1"/>
  </si>
  <si>
    <t>制限</t>
    <rPh sb="0" eb="2">
      <t>セイゲン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</si>
  <si>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</si>
  <si>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</si>
  <si>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</si>
  <si>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</si>
  <si>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</si>
  <si>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</si>
  <si>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学年縛り</t>
    <rPh sb="0" eb="2">
      <t>ガクネン</t>
    </rPh>
    <rPh sb="2" eb="3">
      <t>シバ</t>
    </rPh>
    <phoneticPr fontId="1"/>
  </si>
  <si>
    <t>上限数</t>
    <rPh sb="0" eb="2">
      <t>ジョウゲン</t>
    </rPh>
    <rPh sb="2" eb="3">
      <t>スウ</t>
    </rPh>
    <phoneticPr fontId="1"/>
  </si>
  <si>
    <t>中学校</t>
    <rPh sb="0" eb="3">
      <t>チュウガッコウ</t>
    </rPh>
    <phoneticPr fontId="1"/>
  </si>
  <si>
    <t>この「当日参加状況届」を 代表者がＴＩＣへ提出する。</t>
    <rPh sb="13" eb="16">
      <t>ダイヒョウシャ</t>
    </rPh>
    <rPh sb="21" eb="23">
      <t>テイシュツ</t>
    </rPh>
    <phoneticPr fontId="48"/>
  </si>
  <si>
    <t>提出日ごとに、朝、当日の競技について参加○、棄権×（×の場合は組レーン・理由）を記入の上、ＴＩＣへご提出ください。</t>
    <rPh sb="0" eb="3">
      <t>テイシュツビ</t>
    </rPh>
    <rPh sb="7" eb="8">
      <t>アサ</t>
    </rPh>
    <rPh sb="9" eb="11">
      <t>トウジツ</t>
    </rPh>
    <rPh sb="12" eb="14">
      <t>キョウギ</t>
    </rPh>
    <rPh sb="18" eb="20">
      <t>サンカ</t>
    </rPh>
    <rPh sb="22" eb="24">
      <t>キケン</t>
    </rPh>
    <rPh sb="28" eb="30">
      <t>バアイ</t>
    </rPh>
    <rPh sb="31" eb="32">
      <t>クミ</t>
    </rPh>
    <rPh sb="36" eb="38">
      <t>リユウ</t>
    </rPh>
    <rPh sb="40" eb="42">
      <t>キニュウ</t>
    </rPh>
    <rPh sb="43" eb="44">
      <t>ウエ</t>
    </rPh>
    <rPh sb="50" eb="52">
      <t>テイシュツ</t>
    </rPh>
    <phoneticPr fontId="1"/>
  </si>
  <si>
    <t>記録なし</t>
    <rPh sb="0" eb="2">
      <t>キロク</t>
    </rPh>
    <phoneticPr fontId="1"/>
  </si>
  <si>
    <t>半角数字、ドット、半角m以外はエラーとなる</t>
    <rPh sb="0" eb="4">
      <t>ハンカクスウジ</t>
    </rPh>
    <rPh sb="9" eb="11">
      <t>ハンカク</t>
    </rPh>
    <rPh sb="12" eb="14">
      <t>イガイ</t>
    </rPh>
    <phoneticPr fontId="1"/>
  </si>
  <si>
    <t>氏　名</t>
  </si>
  <si>
    <t>　　※競技コードは右側の表を参考にしてください。大会ごとに異なる場合があります。また、中学校・高校は出場制限数を超えないよう留意してください。</t>
    <rPh sb="3" eb="5">
      <t>キョウギ</t>
    </rPh>
    <rPh sb="9" eb="10">
      <t>ミギ</t>
    </rPh>
    <rPh sb="10" eb="11">
      <t>ガワ</t>
    </rPh>
    <rPh sb="12" eb="13">
      <t>ヒョウ</t>
    </rPh>
    <rPh sb="14" eb="16">
      <t>サンコウ</t>
    </rPh>
    <rPh sb="24" eb="26">
      <t>タイカイ</t>
    </rPh>
    <rPh sb="29" eb="30">
      <t>コト</t>
    </rPh>
    <rPh sb="32" eb="34">
      <t>バアイ</t>
    </rPh>
    <rPh sb="43" eb="46">
      <t>チュウガッコウ</t>
    </rPh>
    <rPh sb="47" eb="49">
      <t>コウコウ</t>
    </rPh>
    <rPh sb="50" eb="54">
      <t>シュツジョウセイゲン</t>
    </rPh>
    <rPh sb="54" eb="55">
      <t>スウ</t>
    </rPh>
    <rPh sb="56" eb="57">
      <t>コ</t>
    </rPh>
    <rPh sb="62" eb="64">
      <t>リュウイ</t>
    </rPh>
    <phoneticPr fontId="22"/>
  </si>
  <si>
    <r>
      <t>⑤　「参加申込書」にて</t>
    </r>
    <r>
      <rPr>
        <b/>
        <sz val="14"/>
        <color rgb="FFFF0000"/>
        <rFont val="HG丸ｺﾞｼｯｸM-PRO"/>
        <family val="3"/>
        <charset val="128"/>
      </rPr>
      <t>赤枠セルの必要箇所を記入し</t>
    </r>
    <r>
      <rPr>
        <sz val="14"/>
        <color theme="1"/>
        <rFont val="HG丸ｺﾞｼｯｸM-PRO"/>
        <family val="3"/>
        <charset val="128"/>
      </rPr>
      <t>た上で、記載内容にミスがないか確認する。</t>
    </r>
    <rPh sb="11" eb="12">
      <t>アカ</t>
    </rPh>
    <rPh sb="12" eb="13">
      <t>ワク</t>
    </rPh>
    <rPh sb="16" eb="18">
      <t>ヒツヨウ</t>
    </rPh>
    <rPh sb="18" eb="20">
      <t>カショ</t>
    </rPh>
    <rPh sb="21" eb="23">
      <t>キニュウ</t>
    </rPh>
    <rPh sb="25" eb="26">
      <t>ウエ</t>
    </rPh>
    <rPh sb="28" eb="30">
      <t>キサイ</t>
    </rPh>
    <rPh sb="30" eb="32">
      <t>ナイヨウ</t>
    </rPh>
    <rPh sb="39" eb="41">
      <t>カクニン</t>
    </rPh>
    <phoneticPr fontId="22"/>
  </si>
  <si>
    <t>ｃｈｉｂａｃｉｔｙ＿ｔｒａｃｋａｎｄｆｉｅｌｄ＠ｙａｈｏｏ.ｃｏ.ｊｐ（小学生（クラブチーム）はchibasirikkyou.elementary@gmail.com）</t>
    <rPh sb="36" eb="39">
      <t>ショウガクセイ</t>
    </rPh>
    <phoneticPr fontId="1"/>
  </si>
  <si>
    <t>神奈川</t>
  </si>
  <si>
    <t>和歌山</t>
  </si>
  <si>
    <t>北海道</t>
    <phoneticPr fontId="1"/>
  </si>
  <si>
    <t>SOL SPORTS</t>
    <phoneticPr fontId="1"/>
  </si>
  <si>
    <t>千葉大学</t>
    <phoneticPr fontId="1"/>
  </si>
  <si>
    <t>Chiba University</t>
    <phoneticPr fontId="1"/>
  </si>
  <si>
    <t>千葉大学</t>
    <rPh sb="0" eb="4">
      <t>チバダイガク</t>
    </rPh>
    <phoneticPr fontId="1"/>
  </si>
  <si>
    <t>帝京平成大</t>
    <rPh sb="0" eb="5">
      <t>テイキョウヘイセイダイ</t>
    </rPh>
    <phoneticPr fontId="1"/>
  </si>
  <si>
    <t>帝京平成大学</t>
    <rPh sb="0" eb="2">
      <t>テイキョウ</t>
    </rPh>
    <rPh sb="2" eb="4">
      <t>ヘイセイ</t>
    </rPh>
    <rPh sb="4" eb="6">
      <t>ダイガク</t>
    </rPh>
    <phoneticPr fontId="1"/>
  </si>
  <si>
    <t>ｿﾙｽﾎﾟｰﾂ</t>
    <phoneticPr fontId="1"/>
  </si>
  <si>
    <t>ﾁﾊﾞﾀﾞｲｶﾞｸ</t>
    <phoneticPr fontId="1"/>
  </si>
  <si>
    <t>ﾃｲｷｮｳﾍｲｾｲﾀﾞｲｶﾞｸ</t>
    <phoneticPr fontId="1"/>
  </si>
  <si>
    <t>千葉大</t>
    <phoneticPr fontId="1"/>
  </si>
  <si>
    <t>Teikyo Heisei University</t>
    <phoneticPr fontId="1"/>
  </si>
  <si>
    <t>ver.09</t>
    <phoneticPr fontId="1"/>
  </si>
  <si>
    <t>登録都道府県</t>
    <rPh sb="0" eb="2">
      <t>トウロク</t>
    </rPh>
    <rPh sb="2" eb="6">
      <t>トドウフケン</t>
    </rPh>
    <phoneticPr fontId="1"/>
  </si>
  <si>
    <r>
      <t>③　「選手情報入力シート」に「ナンバー」「姓」「名」「ｶﾅ（半角ｶﾀｶﾅ）」「国籍」「性別」「学年」「生年月日」「</t>
    </r>
    <r>
      <rPr>
        <sz val="14"/>
        <rFont val="HG丸ｺﾞｼｯｸM-PRO"/>
        <family val="3"/>
        <charset val="128"/>
      </rPr>
      <t>JAAF ID</t>
    </r>
    <r>
      <rPr>
        <sz val="14"/>
        <color rgb="FF000000"/>
        <rFont val="HG丸ｺﾞｼｯｸM-PRO"/>
        <family val="3"/>
        <charset val="128"/>
      </rPr>
      <t>」「登録都道府県」（黄色いセル）を記入する。</t>
    </r>
    <rPh sb="3" eb="9">
      <t>センシュジョウホウニュウリョク</t>
    </rPh>
    <rPh sb="30" eb="32">
      <t>ハンカク</t>
    </rPh>
    <rPh sb="39" eb="41">
      <t>コクセキ</t>
    </rPh>
    <rPh sb="43" eb="45">
      <t>セイベツ</t>
    </rPh>
    <rPh sb="51" eb="55">
      <t>セイネンガッピ</t>
    </rPh>
    <rPh sb="66" eb="68">
      <t>トウロク</t>
    </rPh>
    <rPh sb="68" eb="72">
      <t>トドウフケン</t>
    </rPh>
    <rPh sb="74" eb="76">
      <t>キイロ</t>
    </rPh>
    <phoneticPr fontId="22"/>
  </si>
  <si>
    <t>青　森</t>
    <phoneticPr fontId="1"/>
  </si>
  <si>
    <t>岩　手</t>
    <phoneticPr fontId="1"/>
  </si>
  <si>
    <t>宮　城</t>
    <phoneticPr fontId="1"/>
  </si>
  <si>
    <t>秋　田</t>
    <phoneticPr fontId="1"/>
  </si>
  <si>
    <t>山　形</t>
    <phoneticPr fontId="1"/>
  </si>
  <si>
    <t>福　島</t>
    <phoneticPr fontId="1"/>
  </si>
  <si>
    <t>茨　城</t>
    <phoneticPr fontId="1"/>
  </si>
  <si>
    <t>栃　木</t>
    <phoneticPr fontId="1"/>
  </si>
  <si>
    <t>群　馬</t>
    <phoneticPr fontId="1"/>
  </si>
  <si>
    <t>埼　玉</t>
    <phoneticPr fontId="1"/>
  </si>
  <si>
    <t>千　葉</t>
    <phoneticPr fontId="1"/>
  </si>
  <si>
    <t>東　京</t>
    <phoneticPr fontId="1"/>
  </si>
  <si>
    <t>新　潟</t>
    <phoneticPr fontId="1"/>
  </si>
  <si>
    <t>富　山</t>
    <phoneticPr fontId="1"/>
  </si>
  <si>
    <t>石　川</t>
    <phoneticPr fontId="1"/>
  </si>
  <si>
    <t>福　井</t>
    <phoneticPr fontId="1"/>
  </si>
  <si>
    <t>山　梨</t>
    <phoneticPr fontId="1"/>
  </si>
  <si>
    <t>長　野</t>
    <phoneticPr fontId="1"/>
  </si>
  <si>
    <t>岐　阜</t>
    <phoneticPr fontId="1"/>
  </si>
  <si>
    <t>静　岡</t>
    <phoneticPr fontId="1"/>
  </si>
  <si>
    <t>愛　知</t>
    <phoneticPr fontId="1"/>
  </si>
  <si>
    <t>三　重</t>
    <phoneticPr fontId="1"/>
  </si>
  <si>
    <t>滋　賀</t>
    <phoneticPr fontId="1"/>
  </si>
  <si>
    <t>京　都</t>
    <phoneticPr fontId="1"/>
  </si>
  <si>
    <t>大　阪</t>
    <phoneticPr fontId="1"/>
  </si>
  <si>
    <t>兵　庫</t>
    <phoneticPr fontId="1"/>
  </si>
  <si>
    <t>奈　良</t>
    <phoneticPr fontId="1"/>
  </si>
  <si>
    <t>鳥　取</t>
    <phoneticPr fontId="1"/>
  </si>
  <si>
    <t>島　根</t>
    <phoneticPr fontId="1"/>
  </si>
  <si>
    <t>岡　山</t>
    <phoneticPr fontId="1"/>
  </si>
  <si>
    <t>広　島</t>
    <phoneticPr fontId="1"/>
  </si>
  <si>
    <t>山　口</t>
    <phoneticPr fontId="1"/>
  </si>
  <si>
    <t>徳　島</t>
    <phoneticPr fontId="1"/>
  </si>
  <si>
    <t>香　川</t>
    <phoneticPr fontId="1"/>
  </si>
  <si>
    <t>愛　媛</t>
    <phoneticPr fontId="1"/>
  </si>
  <si>
    <t>高　知</t>
    <phoneticPr fontId="1"/>
  </si>
  <si>
    <t>福　岡</t>
    <phoneticPr fontId="1"/>
  </si>
  <si>
    <t>佐　賀</t>
    <phoneticPr fontId="1"/>
  </si>
  <si>
    <t>長　崎</t>
    <phoneticPr fontId="1"/>
  </si>
  <si>
    <t>熊　本</t>
    <phoneticPr fontId="1"/>
  </si>
  <si>
    <t>大　分</t>
    <phoneticPr fontId="1"/>
  </si>
  <si>
    <t>宮　崎</t>
    <phoneticPr fontId="1"/>
  </si>
  <si>
    <t>鹿児島</t>
    <phoneticPr fontId="1"/>
  </si>
  <si>
    <t>沖　縄</t>
    <phoneticPr fontId="1"/>
  </si>
  <si>
    <t>登録都道府県
千　葉等</t>
    <rPh sb="0" eb="2">
      <t>トウロク</t>
    </rPh>
    <rPh sb="2" eb="6">
      <t>トドウフケン</t>
    </rPh>
    <rPh sb="7" eb="8">
      <t>セン</t>
    </rPh>
    <rPh sb="9" eb="10">
      <t>ハ</t>
    </rPh>
    <rPh sb="10" eb="11">
      <t>ナド</t>
    </rPh>
    <phoneticPr fontId="1"/>
  </si>
  <si>
    <t>ｱﾘﾖｼﾁｭｳ</t>
    <phoneticPr fontId="1"/>
  </si>
  <si>
    <t>千　葉</t>
    <rPh sb="0" eb="1">
      <t>チ</t>
    </rPh>
    <rPh sb="2" eb="3">
      <t>ハ</t>
    </rPh>
    <phoneticPr fontId="1"/>
  </si>
  <si>
    <t>夢の続きAC</t>
    <rPh sb="0" eb="1">
      <t>ユメ</t>
    </rPh>
    <rPh sb="2" eb="3">
      <t>ツヅ</t>
    </rPh>
    <phoneticPr fontId="1"/>
  </si>
  <si>
    <t>ﾕﾒﾉﾂﾂﾞｷｴｰｼｰ</t>
    <phoneticPr fontId="1"/>
  </si>
  <si>
    <t>YUME NO TSUZUKI AC</t>
    <phoneticPr fontId="1"/>
  </si>
  <si>
    <t>稲毛国際中等教育</t>
    <rPh sb="0" eb="2">
      <t>イナゲ</t>
    </rPh>
    <rPh sb="2" eb="8">
      <t>コクサイチュウトウキョウイク</t>
    </rPh>
    <phoneticPr fontId="1"/>
  </si>
  <si>
    <t>稲毛国際中等教育学校</t>
    <rPh sb="0" eb="2">
      <t>イナゲ</t>
    </rPh>
    <rPh sb="2" eb="8">
      <t>コクサイチュウトウキョウイク</t>
    </rPh>
    <rPh sb="8" eb="10">
      <t>ガッコウ</t>
    </rPh>
    <phoneticPr fontId="1"/>
  </si>
  <si>
    <t>稲毛国際</t>
    <rPh sb="0" eb="4">
      <t>イナゲコクサイ</t>
    </rPh>
    <phoneticPr fontId="1"/>
  </si>
  <si>
    <t>INAGE INTERNATIONAL</t>
    <phoneticPr fontId="1"/>
  </si>
  <si>
    <t>ｲﾅｹﾞｺｸｻｲﾁｭｳﾄｳｷｮｳｲｸｶﾞｯｺｳ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</si>
</sst>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&quot;¥&quot;#,##0_);\(&quot;¥&quot;#,##0\)"/>
    <numFmt numFmtId="178" formatCode="&quot;¥&quot;#,##0_);[Red]\(&quot;¥&quot;#,##0\)"/>
    <numFmt numFmtId="179" formatCode="0.00_ "/>
    <numFmt numFmtId="180" formatCode="m&quot;月&quot;d&quot;日&quot;;@"/>
    <numFmt numFmtId="181" formatCode="h:mm;@"/>
  </numFmts>
  <fonts count="8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color indexed="10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i/>
      <u val="double"/>
      <sz val="20"/>
      <color rgb="FFFF0000"/>
      <name val="HG丸ｺﾞｼｯｸM-PRO"/>
      <family val="3"/>
      <charset val="128"/>
    </font>
    <font>
      <b/>
      <i/>
      <sz val="22"/>
      <color rgb="FF0070C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i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i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i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rgb="FFFF000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name val="ＭＳ 明朝"/>
      <family val="1"/>
      <charset val="128"/>
    </font>
    <font>
      <sz val="10"/>
      <color rgb="FFFF0000"/>
      <name val="HG丸ｺﾞｼｯｸM-PRO"/>
      <family val="3"/>
      <charset val="128"/>
    </font>
    <font>
      <b/>
      <i/>
      <sz val="20"/>
      <name val="游ゴシック"/>
      <family val="3"/>
      <charset val="128"/>
      <scheme val="minor"/>
    </font>
    <font>
      <b/>
      <i/>
      <sz val="24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rgb="FF0070C0"/>
      <name val="HG丸ｺﾞｼｯｸM-PRO"/>
      <family val="3"/>
      <charset val="128"/>
    </font>
    <font>
      <sz val="18"/>
      <color rgb="FF000000"/>
      <name val="HG丸ｺﾞｼｯｸM-PRO"/>
      <family val="3"/>
      <charset val="128"/>
    </font>
    <font>
      <sz val="18"/>
      <color rgb="FFFF0000"/>
      <name val="HG丸ｺﾞｼｯｸM-PRO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2"/>
      <color rgb="FFFF0000"/>
      <name val="HG丸ｺﾞｼｯｸM-PRO"/>
      <family val="3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b/>
      <i/>
      <sz val="2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22"/>
      <color rgb="FFFF0000"/>
      <name val="HG丸ｺﾞｼｯｸM-PRO"/>
      <family val="3"/>
      <charset val="128"/>
    </font>
    <font>
      <sz val="20"/>
      <color rgb="FFFF0000"/>
      <name val="HG丸ｺﾞｼｯｸM-PRO"/>
      <family val="3"/>
      <charset val="128"/>
    </font>
    <font>
      <sz val="48"/>
      <color theme="1"/>
      <name val="游ゴシック"/>
      <family val="2"/>
      <charset val="128"/>
      <scheme val="minor"/>
    </font>
    <font>
      <sz val="14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name val="ＭＳ 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CFF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theme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44" fillId="0" borderId="0">
      <alignment vertical="center"/>
    </xf>
  </cellStyleXfs>
  <cellXfs count="38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176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4" fillId="0" borderId="0" xfId="43" applyFont="1">
      <alignment vertical="center"/>
    </xf>
    <xf numFmtId="0" fontId="25" fillId="0" borderId="11" xfId="43" applyFont="1" applyBorder="1">
      <alignment vertical="center"/>
    </xf>
    <xf numFmtId="0" fontId="24" fillId="0" borderId="12" xfId="43" applyFont="1" applyBorder="1">
      <alignment vertical="center"/>
    </xf>
    <xf numFmtId="0" fontId="24" fillId="0" borderId="13" xfId="43" applyFont="1" applyBorder="1">
      <alignment vertical="center"/>
    </xf>
    <xf numFmtId="0" fontId="25" fillId="0" borderId="14" xfId="43" applyFont="1" applyBorder="1" applyAlignment="1">
      <alignment horizontal="left" vertical="center"/>
    </xf>
    <xf numFmtId="0" fontId="25" fillId="0" borderId="0" xfId="43" applyFont="1" applyAlignment="1">
      <alignment horizontal="left" vertical="center"/>
    </xf>
    <xf numFmtId="0" fontId="25" fillId="0" borderId="15" xfId="43" applyFont="1" applyBorder="1" applyAlignment="1">
      <alignment horizontal="left" vertical="center"/>
    </xf>
    <xf numFmtId="0" fontId="26" fillId="0" borderId="0" xfId="43" applyFont="1">
      <alignment vertical="center"/>
    </xf>
    <xf numFmtId="0" fontId="25" fillId="0" borderId="14" xfId="43" applyFont="1" applyBorder="1">
      <alignment vertical="center"/>
    </xf>
    <xf numFmtId="0" fontId="24" fillId="0" borderId="15" xfId="43" applyFont="1" applyBorder="1">
      <alignment vertical="center"/>
    </xf>
    <xf numFmtId="0" fontId="25" fillId="0" borderId="0" xfId="43" applyFont="1">
      <alignment vertical="center"/>
    </xf>
    <xf numFmtId="0" fontId="25" fillId="0" borderId="15" xfId="43" applyFont="1" applyBorder="1">
      <alignment vertical="center"/>
    </xf>
    <xf numFmtId="0" fontId="24" fillId="0" borderId="14" xfId="43" applyFont="1" applyBorder="1">
      <alignment vertical="center"/>
    </xf>
    <xf numFmtId="0" fontId="24" fillId="0" borderId="14" xfId="43" applyFont="1" applyBorder="1" applyAlignment="1">
      <alignment vertical="top" wrapText="1"/>
    </xf>
    <xf numFmtId="0" fontId="24" fillId="0" borderId="0" xfId="43" applyFont="1" applyAlignment="1">
      <alignment vertical="top" wrapText="1"/>
    </xf>
    <xf numFmtId="0" fontId="24" fillId="0" borderId="15" xfId="43" applyFont="1" applyBorder="1" applyAlignment="1">
      <alignment vertical="top" wrapText="1"/>
    </xf>
    <xf numFmtId="0" fontId="24" fillId="0" borderId="16" xfId="43" applyFont="1" applyBorder="1">
      <alignment vertical="center"/>
    </xf>
    <xf numFmtId="0" fontId="24" fillId="0" borderId="17" xfId="43" applyFont="1" applyBorder="1">
      <alignment vertical="center"/>
    </xf>
    <xf numFmtId="0" fontId="24" fillId="0" borderId="18" xfId="43" applyFont="1" applyBorder="1">
      <alignment vertical="center"/>
    </xf>
    <xf numFmtId="0" fontId="24" fillId="0" borderId="0" xfId="43" applyFont="1" applyAlignment="1">
      <alignment horizontal="center" vertical="center"/>
    </xf>
    <xf numFmtId="0" fontId="30" fillId="0" borderId="14" xfId="43" applyFont="1" applyBorder="1">
      <alignment vertical="center"/>
    </xf>
    <xf numFmtId="0" fontId="31" fillId="0" borderId="14" xfId="43" applyFont="1" applyBorder="1" applyAlignment="1">
      <alignment horizontal="center" vertical="center"/>
    </xf>
    <xf numFmtId="0" fontId="31" fillId="0" borderId="0" xfId="43" applyFont="1" applyAlignment="1">
      <alignment horizontal="center" vertical="center"/>
    </xf>
    <xf numFmtId="0" fontId="31" fillId="0" borderId="15" xfId="43" applyFont="1" applyBorder="1" applyAlignment="1">
      <alignment horizontal="center" vertical="center"/>
    </xf>
    <xf numFmtId="0" fontId="32" fillId="0" borderId="0" xfId="43" applyFont="1" applyAlignment="1">
      <alignment horizontal="centerContinuous" vertical="center"/>
    </xf>
    <xf numFmtId="0" fontId="23" fillId="0" borderId="0" xfId="43" applyAlignment="1">
      <alignment horizontal="centerContinuous" vertical="center"/>
    </xf>
    <xf numFmtId="0" fontId="23" fillId="0" borderId="0" xfId="43">
      <alignment vertical="center"/>
    </xf>
    <xf numFmtId="0" fontId="33" fillId="0" borderId="0" xfId="43" applyFont="1" applyAlignment="1">
      <alignment horizontal="center" vertical="center"/>
    </xf>
    <xf numFmtId="0" fontId="34" fillId="0" borderId="0" xfId="43" applyFont="1" applyAlignment="1">
      <alignment horizontal="left" vertical="center"/>
    </xf>
    <xf numFmtId="0" fontId="35" fillId="0" borderId="19" xfId="43" applyFont="1" applyBorder="1" applyAlignment="1">
      <alignment horizontal="center" vertical="center"/>
    </xf>
    <xf numFmtId="0" fontId="36" fillId="0" borderId="0" xfId="43" applyFont="1" applyAlignment="1">
      <alignment horizontal="centerContinuous" vertical="center"/>
    </xf>
    <xf numFmtId="0" fontId="36" fillId="0" borderId="0" xfId="43" applyFont="1">
      <alignment vertical="center"/>
    </xf>
    <xf numFmtId="0" fontId="36" fillId="0" borderId="0" xfId="43" applyFont="1" applyAlignment="1">
      <alignment horizontal="right" vertical="center"/>
    </xf>
    <xf numFmtId="0" fontId="36" fillId="0" borderId="0" xfId="43" applyFont="1" applyAlignment="1">
      <alignment horizontal="left" vertical="center"/>
    </xf>
    <xf numFmtId="0" fontId="35" fillId="0" borderId="0" xfId="43" applyFont="1" applyAlignment="1">
      <alignment horizontal="center" vertical="center"/>
    </xf>
    <xf numFmtId="0" fontId="36" fillId="0" borderId="0" xfId="43" applyFont="1" applyAlignment="1">
      <alignment horizontal="center" vertical="center"/>
    </xf>
    <xf numFmtId="0" fontId="37" fillId="0" borderId="0" xfId="43" applyFont="1">
      <alignment vertical="center"/>
    </xf>
    <xf numFmtId="0" fontId="38" fillId="0" borderId="0" xfId="43" applyFont="1" applyAlignment="1">
      <alignment horizontal="center" vertical="center"/>
    </xf>
    <xf numFmtId="0" fontId="37" fillId="0" borderId="0" xfId="43" applyFont="1" applyAlignment="1">
      <alignment horizontal="centerContinuous" vertical="center"/>
    </xf>
    <xf numFmtId="0" fontId="39" fillId="0" borderId="0" xfId="43" applyFont="1" applyAlignment="1">
      <alignment horizontal="center" vertical="center"/>
    </xf>
    <xf numFmtId="0" fontId="23" fillId="0" borderId="0" xfId="43" applyAlignment="1">
      <alignment horizontal="center" vertical="center"/>
    </xf>
    <xf numFmtId="0" fontId="40" fillId="0" borderId="0" xfId="43" applyFont="1" applyAlignment="1">
      <alignment horizontal="center" vertical="center"/>
    </xf>
    <xf numFmtId="0" fontId="35" fillId="0" borderId="0" xfId="43" applyFont="1">
      <alignment vertical="center"/>
    </xf>
    <xf numFmtId="0" fontId="23" fillId="0" borderId="0" xfId="43" applyAlignment="1">
      <alignment horizontal="center" vertical="center" wrapText="1"/>
    </xf>
    <xf numFmtId="0" fontId="23" fillId="0" borderId="22" xfId="43" applyBorder="1">
      <alignment vertical="center"/>
    </xf>
    <xf numFmtId="0" fontId="41" fillId="0" borderId="24" xfId="43" applyFont="1" applyBorder="1" applyAlignment="1">
      <alignment horizontal="centerContinuous" vertical="center"/>
    </xf>
    <xf numFmtId="0" fontId="23" fillId="0" borderId="0" xfId="43" applyAlignment="1">
      <alignment horizontal="centerContinuous" vertical="center" wrapText="1"/>
    </xf>
    <xf numFmtId="0" fontId="42" fillId="0" borderId="0" xfId="43" applyFont="1" applyAlignment="1">
      <alignment horizontal="centerContinuous" vertical="center"/>
    </xf>
    <xf numFmtId="0" fontId="23" fillId="0" borderId="0" xfId="43" applyAlignment="1">
      <alignment vertical="center" wrapText="1"/>
    </xf>
    <xf numFmtId="178" fontId="35" fillId="0" borderId="0" xfId="43" applyNumberFormat="1" applyFont="1">
      <alignment vertical="center"/>
    </xf>
    <xf numFmtId="0" fontId="39" fillId="0" borderId="0" xfId="43" applyFont="1">
      <alignment vertical="center"/>
    </xf>
    <xf numFmtId="0" fontId="23" fillId="0" borderId="30" xfId="43" applyBorder="1" applyAlignment="1">
      <alignment horizontal="center" vertical="center"/>
    </xf>
    <xf numFmtId="0" fontId="23" fillId="0" borderId="33" xfId="43" applyBorder="1" applyAlignment="1">
      <alignment horizontal="center" vertical="center"/>
    </xf>
    <xf numFmtId="0" fontId="23" fillId="0" borderId="32" xfId="43" applyBorder="1" applyAlignment="1">
      <alignment horizontal="center" vertical="center"/>
    </xf>
    <xf numFmtId="0" fontId="0" fillId="0" borderId="23" xfId="0" applyBorder="1">
      <alignment vertical="center"/>
    </xf>
    <xf numFmtId="14" fontId="0" fillId="24" borderId="23" xfId="0" applyNumberFormat="1" applyFill="1" applyBorder="1">
      <alignment vertical="center"/>
    </xf>
    <xf numFmtId="0" fontId="0" fillId="25" borderId="0" xfId="0" applyFill="1">
      <alignment vertical="center"/>
    </xf>
    <xf numFmtId="0" fontId="0" fillId="25" borderId="0" xfId="0" applyFill="1" applyAlignment="1">
      <alignment horizontal="right" vertical="center"/>
    </xf>
    <xf numFmtId="0" fontId="0" fillId="28" borderId="0" xfId="0" applyFill="1">
      <alignment vertical="center"/>
    </xf>
    <xf numFmtId="0" fontId="0" fillId="29" borderId="0" xfId="0" applyFill="1">
      <alignment vertical="center"/>
    </xf>
    <xf numFmtId="0" fontId="0" fillId="29" borderId="0" xfId="0" applyFill="1" applyAlignment="1">
      <alignment horizontal="right" vertical="center"/>
    </xf>
    <xf numFmtId="0" fontId="23" fillId="0" borderId="29" xfId="43" applyBorder="1" applyAlignment="1">
      <alignment horizontal="center" vertical="center"/>
    </xf>
    <xf numFmtId="0" fontId="23" fillId="0" borderId="31" xfId="43" applyBorder="1" applyAlignment="1">
      <alignment horizontal="center" vertical="center"/>
    </xf>
    <xf numFmtId="0" fontId="40" fillId="0" borderId="19" xfId="43" applyFont="1" applyBorder="1" applyAlignment="1">
      <alignment horizontal="center" vertical="center"/>
    </xf>
    <xf numFmtId="0" fontId="40" fillId="0" borderId="13" xfId="43" applyFont="1" applyBorder="1" applyAlignment="1">
      <alignment horizontal="center" vertical="center"/>
    </xf>
    <xf numFmtId="0" fontId="39" fillId="0" borderId="0" xfId="43" applyFont="1" applyAlignment="1">
      <alignment horizontal="centerContinuous" vertical="center"/>
    </xf>
    <xf numFmtId="0" fontId="41" fillId="0" borderId="0" xfId="43" applyFont="1" applyAlignment="1">
      <alignment horizontal="center" vertical="center"/>
    </xf>
    <xf numFmtId="0" fontId="45" fillId="0" borderId="35" xfId="44" applyFont="1" applyBorder="1" applyAlignment="1">
      <alignment horizontal="left" vertical="center" wrapText="1" shrinkToFit="1"/>
    </xf>
    <xf numFmtId="0" fontId="23" fillId="0" borderId="26" xfId="43" applyBorder="1" applyAlignment="1">
      <alignment horizontal="center" vertical="center"/>
    </xf>
    <xf numFmtId="0" fontId="23" fillId="0" borderId="32" xfId="43" applyBorder="1" applyAlignment="1">
      <alignment horizontal="center" vertical="center" shrinkToFit="1"/>
    </xf>
    <xf numFmtId="0" fontId="23" fillId="0" borderId="37" xfId="43" applyBorder="1" applyAlignment="1">
      <alignment horizontal="center" vertical="center"/>
    </xf>
    <xf numFmtId="0" fontId="23" fillId="0" borderId="38" xfId="43" applyBorder="1" applyAlignment="1">
      <alignment horizontal="center" vertical="center"/>
    </xf>
    <xf numFmtId="0" fontId="23" fillId="0" borderId="26" xfId="43" applyBorder="1" applyAlignment="1">
      <alignment horizontal="center" vertical="center" shrinkToFit="1"/>
    </xf>
    <xf numFmtId="0" fontId="45" fillId="0" borderId="39" xfId="44" applyFont="1" applyBorder="1" applyAlignment="1">
      <alignment horizontal="center" vertical="center" shrinkToFit="1"/>
    </xf>
    <xf numFmtId="0" fontId="43" fillId="0" borderId="40" xfId="43" applyFont="1" applyBorder="1" applyAlignment="1">
      <alignment horizontal="center" vertical="center"/>
    </xf>
    <xf numFmtId="0" fontId="43" fillId="0" borderId="41" xfId="43" applyFont="1" applyBorder="1" applyAlignment="1">
      <alignment horizontal="center" vertical="center"/>
    </xf>
    <xf numFmtId="0" fontId="43" fillId="0" borderId="41" xfId="43" applyFont="1" applyBorder="1" applyAlignment="1">
      <alignment horizontal="center" vertical="center" wrapText="1"/>
    </xf>
    <xf numFmtId="0" fontId="23" fillId="0" borderId="40" xfId="43" applyBorder="1" applyAlignment="1">
      <alignment horizontal="center" vertical="center"/>
    </xf>
    <xf numFmtId="0" fontId="23" fillId="0" borderId="42" xfId="43" applyBorder="1" applyAlignment="1">
      <alignment horizontal="center" vertical="center"/>
    </xf>
    <xf numFmtId="0" fontId="23" fillId="0" borderId="42" xfId="43" applyBorder="1" applyAlignment="1">
      <alignment horizontal="center" vertical="center" wrapText="1"/>
    </xf>
    <xf numFmtId="0" fontId="43" fillId="0" borderId="43" xfId="43" applyFont="1" applyBorder="1" applyAlignment="1">
      <alignment horizontal="center" vertical="center"/>
    </xf>
    <xf numFmtId="0" fontId="23" fillId="0" borderId="25" xfId="43" applyBorder="1" applyAlignment="1">
      <alignment horizontal="center" vertical="center"/>
    </xf>
    <xf numFmtId="0" fontId="47" fillId="0" borderId="0" xfId="44" applyFont="1" applyAlignment="1">
      <alignment horizontal="centerContinuous" vertical="center" shrinkToFit="1"/>
    </xf>
    <xf numFmtId="0" fontId="35" fillId="0" borderId="36" xfId="43" applyFont="1" applyBorder="1" applyAlignment="1">
      <alignment horizontal="center" vertical="center"/>
    </xf>
    <xf numFmtId="0" fontId="23" fillId="0" borderId="44" xfId="43" applyBorder="1" applyAlignment="1">
      <alignment horizontal="center" vertical="center"/>
    </xf>
    <xf numFmtId="0" fontId="23" fillId="0" borderId="0" xfId="43" applyAlignment="1">
      <alignment horizontal="left" vertical="center"/>
    </xf>
    <xf numFmtId="0" fontId="24" fillId="0" borderId="0" xfId="43" applyFont="1" applyAlignment="1">
      <alignment vertical="center" wrapText="1"/>
    </xf>
    <xf numFmtId="0" fontId="0" fillId="0" borderId="0" xfId="0" applyAlignment="1">
      <alignment horizontal="left" vertical="center" shrinkToFit="1"/>
    </xf>
    <xf numFmtId="179" fontId="0" fillId="29" borderId="0" xfId="0" applyNumberFormat="1" applyFill="1">
      <alignment vertical="center"/>
    </xf>
    <xf numFmtId="179" fontId="0" fillId="0" borderId="0" xfId="0" applyNumberFormat="1">
      <alignment vertical="center"/>
    </xf>
    <xf numFmtId="0" fontId="23" fillId="0" borderId="0" xfId="43" applyAlignment="1">
      <alignment horizontal="right" vertical="center"/>
    </xf>
    <xf numFmtId="0" fontId="41" fillId="0" borderId="0" xfId="43" applyFont="1">
      <alignment vertical="center"/>
    </xf>
    <xf numFmtId="0" fontId="40" fillId="0" borderId="14" xfId="43" applyFont="1" applyBorder="1" applyAlignment="1">
      <alignment horizontal="center" vertical="center"/>
    </xf>
    <xf numFmtId="0" fontId="54" fillId="0" borderId="0" xfId="43" applyFont="1" applyAlignment="1">
      <alignment horizontal="left" vertical="center"/>
    </xf>
    <xf numFmtId="179" fontId="25" fillId="0" borderId="0" xfId="43" applyNumberFormat="1" applyFont="1" applyAlignment="1">
      <alignment horizontal="right" vertical="center" shrinkToFit="1"/>
    </xf>
    <xf numFmtId="0" fontId="25" fillId="0" borderId="0" xfId="43" applyFont="1" applyAlignment="1">
      <alignment horizontal="right" vertical="center" shrinkToFit="1"/>
    </xf>
    <xf numFmtId="0" fontId="25" fillId="0" borderId="0" xfId="43" applyFont="1" applyAlignment="1">
      <alignment horizontal="right" vertical="center"/>
    </xf>
    <xf numFmtId="0" fontId="23" fillId="0" borderId="0" xfId="43" applyAlignment="1">
      <alignment vertical="center" shrinkToFit="1"/>
    </xf>
    <xf numFmtId="0" fontId="56" fillId="0" borderId="0" xfId="43" applyFont="1">
      <alignment vertical="center"/>
    </xf>
    <xf numFmtId="0" fontId="0" fillId="0" borderId="10" xfId="0" applyBorder="1">
      <alignment vertical="center"/>
    </xf>
    <xf numFmtId="0" fontId="58" fillId="0" borderId="0" xfId="43" applyFont="1" applyAlignment="1">
      <alignment vertical="center" wrapText="1"/>
    </xf>
    <xf numFmtId="14" fontId="24" fillId="0" borderId="0" xfId="43" applyNumberFormat="1" applyFont="1">
      <alignment vertical="center"/>
    </xf>
    <xf numFmtId="0" fontId="59" fillId="0" borderId="0" xfId="43" applyFont="1" applyAlignment="1">
      <alignment horizontal="centerContinuous" vertical="center"/>
    </xf>
    <xf numFmtId="0" fontId="41" fillId="0" borderId="47" xfId="43" applyFont="1" applyBorder="1" applyAlignment="1">
      <alignment horizontal="centerContinuous" vertical="center"/>
    </xf>
    <xf numFmtId="0" fontId="60" fillId="0" borderId="0" xfId="43" applyFont="1" applyAlignment="1">
      <alignment horizontal="centerContinuous" vertical="center"/>
    </xf>
    <xf numFmtId="0" fontId="63" fillId="0" borderId="0" xfId="43" applyFont="1">
      <alignment vertical="center"/>
    </xf>
    <xf numFmtId="0" fontId="53" fillId="0" borderId="0" xfId="43" applyFont="1">
      <alignment vertical="center"/>
    </xf>
    <xf numFmtId="49" fontId="25" fillId="0" borderId="0" xfId="43" applyNumberFormat="1" applyFont="1" applyAlignment="1">
      <alignment horizontal="right" vertical="center" shrinkToFit="1"/>
    </xf>
    <xf numFmtId="0" fontId="64" fillId="0" borderId="0" xfId="43" applyFont="1">
      <alignment vertical="center"/>
    </xf>
    <xf numFmtId="0" fontId="65" fillId="0" borderId="0" xfId="43" applyFont="1">
      <alignment vertical="center"/>
    </xf>
    <xf numFmtId="0" fontId="66" fillId="0" borderId="0" xfId="43" applyFont="1">
      <alignment vertical="center"/>
    </xf>
    <xf numFmtId="0" fontId="66" fillId="0" borderId="0" xfId="43" applyFont="1" applyAlignment="1">
      <alignment horizontal="right" vertical="center"/>
    </xf>
    <xf numFmtId="0" fontId="61" fillId="0" borderId="0" xfId="0" applyFont="1">
      <alignment vertical="center"/>
    </xf>
    <xf numFmtId="0" fontId="69" fillId="0" borderId="0" xfId="43" applyFont="1">
      <alignment vertical="center"/>
    </xf>
    <xf numFmtId="0" fontId="62" fillId="0" borderId="0" xfId="0" applyFont="1">
      <alignment vertical="center"/>
    </xf>
    <xf numFmtId="176" fontId="20" fillId="0" borderId="0" xfId="0" applyNumberFormat="1" applyFont="1" applyAlignment="1">
      <alignment horizontal="left" vertical="center" shrinkToFit="1"/>
    </xf>
    <xf numFmtId="0" fontId="50" fillId="0" borderId="0" xfId="0" applyFont="1" applyAlignment="1">
      <alignment horizontal="left" vertical="center" wrapText="1"/>
    </xf>
    <xf numFmtId="0" fontId="21" fillId="0" borderId="26" xfId="1" applyFont="1" applyBorder="1" applyAlignment="1">
      <alignment horizontal="left" vertical="center" shrinkToFit="1"/>
    </xf>
    <xf numFmtId="0" fontId="21" fillId="0" borderId="26" xfId="1" applyFont="1" applyBorder="1" applyAlignment="1">
      <alignment horizontal="right" vertical="center" shrinkToFit="1"/>
    </xf>
    <xf numFmtId="0" fontId="41" fillId="0" borderId="49" xfId="43" applyFont="1" applyBorder="1" applyAlignment="1">
      <alignment horizontal="centerContinuous" vertical="center"/>
    </xf>
    <xf numFmtId="0" fontId="40" fillId="0" borderId="50" xfId="43" applyFont="1" applyBorder="1" applyAlignment="1">
      <alignment horizontal="center" vertical="center"/>
    </xf>
    <xf numFmtId="177" fontId="41" fillId="26" borderId="52" xfId="43" applyNumberFormat="1" applyFont="1" applyFill="1" applyBorder="1" applyAlignment="1">
      <alignment horizontal="center" vertical="center" shrinkToFit="1"/>
    </xf>
    <xf numFmtId="177" fontId="23" fillId="26" borderId="52" xfId="43" applyNumberFormat="1" applyFill="1" applyBorder="1" applyAlignment="1">
      <alignment horizontal="center" vertical="center"/>
    </xf>
    <xf numFmtId="0" fontId="0" fillId="0" borderId="54" xfId="0" applyBorder="1">
      <alignment vertical="center"/>
    </xf>
    <xf numFmtId="0" fontId="21" fillId="0" borderId="53" xfId="1" applyFont="1" applyBorder="1" applyAlignment="1">
      <alignment horizontal="left" vertical="center" shrinkToFit="1"/>
    </xf>
    <xf numFmtId="0" fontId="21" fillId="0" borderId="53" xfId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0" fontId="0" fillId="24" borderId="0" xfId="0" applyFill="1">
      <alignment vertical="center"/>
    </xf>
    <xf numFmtId="0" fontId="72" fillId="0" borderId="0" xfId="43" applyFont="1" applyAlignment="1">
      <alignment horizontal="centerContinuous" vertical="center"/>
    </xf>
    <xf numFmtId="0" fontId="73" fillId="0" borderId="0" xfId="43" applyFont="1" applyAlignment="1">
      <alignment horizontal="centerContinuous"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34" borderId="29" xfId="0" applyFill="1" applyBorder="1">
      <alignment vertical="center"/>
    </xf>
    <xf numFmtId="0" fontId="0" fillId="0" borderId="30" xfId="0" applyBorder="1">
      <alignment vertical="center"/>
    </xf>
    <xf numFmtId="0" fontId="0" fillId="34" borderId="31" xfId="0" applyFill="1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35" borderId="29" xfId="0" applyFill="1" applyBorder="1">
      <alignment vertical="center"/>
    </xf>
    <xf numFmtId="0" fontId="0" fillId="35" borderId="31" xfId="0" applyFill="1" applyBorder="1">
      <alignment vertical="center"/>
    </xf>
    <xf numFmtId="0" fontId="0" fillId="0" borderId="59" xfId="0" applyBorder="1">
      <alignment vertical="center"/>
    </xf>
    <xf numFmtId="0" fontId="0" fillId="0" borderId="51" xfId="0" applyBorder="1">
      <alignment vertical="center"/>
    </xf>
    <xf numFmtId="0" fontId="0" fillId="36" borderId="29" xfId="0" applyFill="1" applyBorder="1">
      <alignment vertical="center"/>
    </xf>
    <xf numFmtId="0" fontId="0" fillId="0" borderId="61" xfId="0" applyBorder="1">
      <alignment vertical="center"/>
    </xf>
    <xf numFmtId="0" fontId="0" fillId="36" borderId="31" xfId="0" applyFill="1" applyBorder="1">
      <alignment vertical="center"/>
    </xf>
    <xf numFmtId="0" fontId="0" fillId="26" borderId="0" xfId="0" applyFill="1">
      <alignment vertical="center"/>
    </xf>
    <xf numFmtId="0" fontId="0" fillId="37" borderId="0" xfId="0" applyFill="1" applyAlignment="1">
      <alignment horizontal="right" vertical="center"/>
    </xf>
    <xf numFmtId="0" fontId="0" fillId="37" borderId="0" xfId="0" applyFill="1">
      <alignment vertical="center"/>
    </xf>
    <xf numFmtId="0" fontId="0" fillId="37" borderId="58" xfId="0" applyFill="1" applyBorder="1">
      <alignment vertical="center"/>
    </xf>
    <xf numFmtId="0" fontId="0" fillId="37" borderId="59" xfId="0" applyFill="1" applyBorder="1">
      <alignment vertical="center"/>
    </xf>
    <xf numFmtId="0" fontId="0" fillId="37" borderId="56" xfId="0" applyFill="1" applyBorder="1">
      <alignment vertical="center"/>
    </xf>
    <xf numFmtId="0" fontId="0" fillId="37" borderId="60" xfId="0" applyFill="1" applyBorder="1">
      <alignment vertical="center"/>
    </xf>
    <xf numFmtId="0" fontId="0" fillId="37" borderId="57" xfId="0" applyFill="1" applyBorder="1">
      <alignment vertical="center"/>
    </xf>
    <xf numFmtId="0" fontId="0" fillId="37" borderId="51" xfId="0" applyFill="1" applyBorder="1">
      <alignment vertical="center"/>
    </xf>
    <xf numFmtId="0" fontId="0" fillId="37" borderId="61" xfId="0" applyFill="1" applyBorder="1">
      <alignment vertical="center"/>
    </xf>
    <xf numFmtId="0" fontId="0" fillId="37" borderId="44" xfId="0" applyFill="1" applyBorder="1">
      <alignment vertical="center"/>
    </xf>
    <xf numFmtId="0" fontId="0" fillId="38" borderId="0" xfId="0" applyFill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1" xfId="0" applyBorder="1">
      <alignment vertical="center"/>
    </xf>
    <xf numFmtId="56" fontId="0" fillId="0" borderId="32" xfId="0" applyNumberFormat="1" applyBorder="1">
      <alignment vertical="center"/>
    </xf>
    <xf numFmtId="20" fontId="0" fillId="0" borderId="32" xfId="0" applyNumberFormat="1" applyBorder="1">
      <alignment vertical="center"/>
    </xf>
    <xf numFmtId="180" fontId="0" fillId="24" borderId="0" xfId="0" applyNumberFormat="1" applyFill="1">
      <alignment vertical="center"/>
    </xf>
    <xf numFmtId="181" fontId="0" fillId="24" borderId="0" xfId="0" applyNumberFormat="1" applyFill="1">
      <alignment vertical="center"/>
    </xf>
    <xf numFmtId="0" fontId="75" fillId="0" borderId="0" xfId="43" applyFont="1">
      <alignment vertical="center"/>
    </xf>
    <xf numFmtId="0" fontId="75" fillId="0" borderId="0" xfId="43" applyFont="1" applyAlignment="1">
      <alignment horizontal="center" vertical="center"/>
    </xf>
    <xf numFmtId="0" fontId="74" fillId="0" borderId="63" xfId="43" applyFont="1" applyBorder="1">
      <alignment vertical="center"/>
    </xf>
    <xf numFmtId="0" fontId="75" fillId="0" borderId="63" xfId="43" applyFont="1" applyBorder="1">
      <alignment vertical="center"/>
    </xf>
    <xf numFmtId="0" fontId="74" fillId="0" borderId="64" xfId="43" applyFont="1" applyBorder="1">
      <alignment vertical="center"/>
    </xf>
    <xf numFmtId="0" fontId="75" fillId="0" borderId="64" xfId="43" applyFont="1" applyBorder="1">
      <alignment vertical="center"/>
    </xf>
    <xf numFmtId="0" fontId="61" fillId="0" borderId="0" xfId="0" applyFont="1" applyAlignment="1">
      <alignment horizontal="right" vertical="center"/>
    </xf>
    <xf numFmtId="0" fontId="25" fillId="0" borderId="12" xfId="43" applyFont="1" applyBorder="1">
      <alignment vertical="center"/>
    </xf>
    <xf numFmtId="0" fontId="0" fillId="0" borderId="65" xfId="0" applyBorder="1">
      <alignment vertical="center"/>
    </xf>
    <xf numFmtId="56" fontId="0" fillId="0" borderId="65" xfId="0" applyNumberFormat="1" applyBorder="1">
      <alignment vertical="center"/>
    </xf>
    <xf numFmtId="0" fontId="0" fillId="0" borderId="66" xfId="0" applyBorder="1">
      <alignment vertical="center"/>
    </xf>
    <xf numFmtId="0" fontId="0" fillId="39" borderId="0" xfId="0" applyFill="1" applyAlignment="1">
      <alignment horizontal="right" vertical="center"/>
    </xf>
    <xf numFmtId="0" fontId="0" fillId="39" borderId="0" xfId="0" applyFill="1">
      <alignment vertical="center"/>
    </xf>
    <xf numFmtId="0" fontId="0" fillId="39" borderId="58" xfId="0" applyFill="1" applyBorder="1">
      <alignment vertical="center"/>
    </xf>
    <xf numFmtId="0" fontId="0" fillId="39" borderId="59" xfId="0" applyFill="1" applyBorder="1">
      <alignment vertical="center"/>
    </xf>
    <xf numFmtId="0" fontId="0" fillId="39" borderId="56" xfId="0" applyFill="1" applyBorder="1">
      <alignment vertical="center"/>
    </xf>
    <xf numFmtId="0" fontId="0" fillId="39" borderId="60" xfId="0" applyFill="1" applyBorder="1">
      <alignment vertical="center"/>
    </xf>
    <xf numFmtId="0" fontId="0" fillId="39" borderId="57" xfId="0" applyFill="1" applyBorder="1">
      <alignment vertical="center"/>
    </xf>
    <xf numFmtId="0" fontId="0" fillId="39" borderId="51" xfId="0" applyFill="1" applyBorder="1">
      <alignment vertical="center"/>
    </xf>
    <xf numFmtId="0" fontId="0" fillId="39" borderId="23" xfId="0" applyFill="1" applyBorder="1">
      <alignment vertical="center"/>
    </xf>
    <xf numFmtId="0" fontId="0" fillId="39" borderId="30" xfId="0" applyFill="1" applyBorder="1">
      <alignment vertical="center"/>
    </xf>
    <xf numFmtId="0" fontId="0" fillId="39" borderId="61" xfId="0" applyFill="1" applyBorder="1">
      <alignment vertical="center"/>
    </xf>
    <xf numFmtId="0" fontId="0" fillId="39" borderId="44" xfId="0" applyFill="1" applyBorder="1">
      <alignment vertical="center"/>
    </xf>
    <xf numFmtId="0" fontId="0" fillId="39" borderId="32" xfId="0" applyFill="1" applyBorder="1">
      <alignment vertical="center"/>
    </xf>
    <xf numFmtId="0" fontId="0" fillId="39" borderId="62" xfId="0" applyFill="1" applyBorder="1">
      <alignment vertical="center"/>
    </xf>
    <xf numFmtId="0" fontId="0" fillId="39" borderId="33" xfId="0" applyFill="1" applyBorder="1">
      <alignment vertical="center"/>
    </xf>
    <xf numFmtId="0" fontId="0" fillId="33" borderId="0" xfId="0" applyFill="1" applyAlignment="1">
      <alignment horizontal="right" vertical="center"/>
    </xf>
    <xf numFmtId="0" fontId="0" fillId="33" borderId="0" xfId="0" applyFill="1">
      <alignment vertical="center"/>
    </xf>
    <xf numFmtId="0" fontId="0" fillId="33" borderId="58" xfId="0" applyFill="1" applyBorder="1">
      <alignment vertical="center"/>
    </xf>
    <xf numFmtId="0" fontId="0" fillId="33" borderId="59" xfId="0" applyFill="1" applyBorder="1">
      <alignment vertical="center"/>
    </xf>
    <xf numFmtId="0" fontId="0" fillId="33" borderId="56" xfId="0" applyFill="1" applyBorder="1">
      <alignment vertical="center"/>
    </xf>
    <xf numFmtId="0" fontId="0" fillId="33" borderId="60" xfId="0" applyFill="1" applyBorder="1">
      <alignment vertical="center"/>
    </xf>
    <xf numFmtId="0" fontId="0" fillId="33" borderId="57" xfId="0" applyFill="1" applyBorder="1">
      <alignment vertical="center"/>
    </xf>
    <xf numFmtId="0" fontId="0" fillId="33" borderId="51" xfId="0" applyFill="1" applyBorder="1">
      <alignment vertical="center"/>
    </xf>
    <xf numFmtId="0" fontId="0" fillId="33" borderId="23" xfId="0" applyFill="1" applyBorder="1">
      <alignment vertical="center"/>
    </xf>
    <xf numFmtId="0" fontId="0" fillId="33" borderId="30" xfId="0" applyFill="1" applyBorder="1">
      <alignment vertical="center"/>
    </xf>
    <xf numFmtId="0" fontId="0" fillId="33" borderId="61" xfId="0" applyFill="1" applyBorder="1">
      <alignment vertical="center"/>
    </xf>
    <xf numFmtId="0" fontId="0" fillId="33" borderId="44" xfId="0" applyFill="1" applyBorder="1">
      <alignment vertical="center"/>
    </xf>
    <xf numFmtId="0" fontId="0" fillId="33" borderId="32" xfId="0" applyFill="1" applyBorder="1">
      <alignment vertical="center"/>
    </xf>
    <xf numFmtId="0" fontId="0" fillId="33" borderId="62" xfId="0" applyFill="1" applyBorder="1">
      <alignment vertical="center"/>
    </xf>
    <xf numFmtId="0" fontId="0" fillId="33" borderId="33" xfId="0" applyFill="1" applyBorder="1">
      <alignment vertical="center"/>
    </xf>
    <xf numFmtId="0" fontId="0" fillId="40" borderId="0" xfId="0" applyFill="1" applyAlignment="1">
      <alignment horizontal="right" vertical="center"/>
    </xf>
    <xf numFmtId="0" fontId="0" fillId="40" borderId="0" xfId="0" applyFill="1">
      <alignment vertical="center"/>
    </xf>
    <xf numFmtId="0" fontId="0" fillId="40" borderId="58" xfId="0" applyFill="1" applyBorder="1">
      <alignment vertical="center"/>
    </xf>
    <xf numFmtId="0" fontId="0" fillId="40" borderId="59" xfId="0" applyFill="1" applyBorder="1">
      <alignment vertical="center"/>
    </xf>
    <xf numFmtId="0" fontId="0" fillId="40" borderId="56" xfId="0" applyFill="1" applyBorder="1">
      <alignment vertical="center"/>
    </xf>
    <xf numFmtId="0" fontId="0" fillId="40" borderId="60" xfId="0" applyFill="1" applyBorder="1">
      <alignment vertical="center"/>
    </xf>
    <xf numFmtId="0" fontId="0" fillId="40" borderId="57" xfId="0" applyFill="1" applyBorder="1">
      <alignment vertical="center"/>
    </xf>
    <xf numFmtId="0" fontId="0" fillId="40" borderId="51" xfId="0" applyFill="1" applyBorder="1">
      <alignment vertical="center"/>
    </xf>
    <xf numFmtId="0" fontId="0" fillId="40" borderId="23" xfId="0" applyFill="1" applyBorder="1">
      <alignment vertical="center"/>
    </xf>
    <xf numFmtId="0" fontId="0" fillId="40" borderId="30" xfId="0" applyFill="1" applyBorder="1">
      <alignment vertical="center"/>
    </xf>
    <xf numFmtId="0" fontId="0" fillId="40" borderId="61" xfId="0" applyFill="1" applyBorder="1">
      <alignment vertical="center"/>
    </xf>
    <xf numFmtId="0" fontId="0" fillId="40" borderId="44" xfId="0" applyFill="1" applyBorder="1">
      <alignment vertical="center"/>
    </xf>
    <xf numFmtId="0" fontId="0" fillId="40" borderId="32" xfId="0" applyFill="1" applyBorder="1">
      <alignment vertical="center"/>
    </xf>
    <xf numFmtId="0" fontId="0" fillId="40" borderId="62" xfId="0" applyFill="1" applyBorder="1">
      <alignment vertical="center"/>
    </xf>
    <xf numFmtId="0" fontId="0" fillId="40" borderId="33" xfId="0" applyFill="1" applyBorder="1">
      <alignment vertical="center"/>
    </xf>
    <xf numFmtId="0" fontId="0" fillId="0" borderId="71" xfId="0" applyBorder="1">
      <alignment vertical="center"/>
    </xf>
    <xf numFmtId="0" fontId="0" fillId="34" borderId="72" xfId="0" applyFill="1" applyBorder="1">
      <alignment vertical="center"/>
    </xf>
    <xf numFmtId="0" fontId="0" fillId="34" borderId="73" xfId="0" applyFill="1" applyBorder="1">
      <alignment vertical="center"/>
    </xf>
    <xf numFmtId="0" fontId="0" fillId="37" borderId="70" xfId="0" applyFill="1" applyBorder="1">
      <alignment vertical="center"/>
    </xf>
    <xf numFmtId="0" fontId="0" fillId="37" borderId="74" xfId="0" applyFill="1" applyBorder="1">
      <alignment vertical="center"/>
    </xf>
    <xf numFmtId="0" fontId="0" fillId="37" borderId="75" xfId="0" applyFill="1" applyBorder="1">
      <alignment vertical="center"/>
    </xf>
    <xf numFmtId="0" fontId="79" fillId="0" borderId="0" xfId="43" applyFont="1" applyAlignment="1">
      <alignment horizontal="left" vertical="center"/>
    </xf>
    <xf numFmtId="0" fontId="23" fillId="0" borderId="17" xfId="43" applyBorder="1">
      <alignment vertical="center"/>
    </xf>
    <xf numFmtId="0" fontId="78" fillId="0" borderId="0" xfId="0" applyFont="1" applyAlignment="1">
      <alignment horizontal="right" vertical="center"/>
    </xf>
    <xf numFmtId="0" fontId="80" fillId="0" borderId="0" xfId="43" applyFont="1">
      <alignment vertical="center"/>
    </xf>
    <xf numFmtId="0" fontId="0" fillId="0" borderId="66" xfId="0" applyBorder="1" applyAlignment="1">
      <alignment vertical="center" wrapText="1"/>
    </xf>
    <xf numFmtId="0" fontId="0" fillId="24" borderId="66" xfId="0" applyFill="1" applyBorder="1">
      <alignment vertical="center"/>
    </xf>
    <xf numFmtId="0" fontId="0" fillId="0" borderId="70" xfId="0" applyBorder="1">
      <alignment vertical="center"/>
    </xf>
    <xf numFmtId="180" fontId="0" fillId="0" borderId="70" xfId="0" applyNumberFormat="1" applyBorder="1">
      <alignment vertical="center"/>
    </xf>
    <xf numFmtId="0" fontId="49" fillId="24" borderId="66" xfId="0" applyFont="1" applyFill="1" applyBorder="1">
      <alignment vertical="center"/>
    </xf>
    <xf numFmtId="0" fontId="49" fillId="0" borderId="66" xfId="0" applyFont="1" applyBorder="1">
      <alignment vertical="center"/>
    </xf>
    <xf numFmtId="14" fontId="0" fillId="24" borderId="66" xfId="0" applyNumberFormat="1" applyFill="1" applyBorder="1">
      <alignment vertical="center"/>
    </xf>
    <xf numFmtId="0" fontId="0" fillId="0" borderId="66" xfId="0" applyBorder="1" applyAlignment="1">
      <alignment horizontal="center" vertical="center"/>
    </xf>
    <xf numFmtId="0" fontId="0" fillId="0" borderId="66" xfId="0" applyBorder="1" applyAlignment="1">
      <alignment vertical="center" shrinkToFit="1"/>
    </xf>
    <xf numFmtId="179" fontId="0" fillId="24" borderId="66" xfId="0" applyNumberFormat="1" applyFill="1" applyBorder="1">
      <alignment vertical="center"/>
    </xf>
    <xf numFmtId="179" fontId="0" fillId="24" borderId="66" xfId="0" applyNumberFormat="1" applyFill="1" applyBorder="1" applyAlignment="1">
      <alignment horizontal="right" vertical="center"/>
    </xf>
    <xf numFmtId="179" fontId="0" fillId="26" borderId="66" xfId="0" applyNumberFormat="1" applyFill="1" applyBorder="1">
      <alignment vertical="center"/>
    </xf>
    <xf numFmtId="0" fontId="0" fillId="26" borderId="66" xfId="0" applyFill="1" applyBorder="1" applyAlignment="1">
      <alignment horizontal="right" vertical="center"/>
    </xf>
    <xf numFmtId="176" fontId="20" fillId="0" borderId="66" xfId="0" applyNumberFormat="1" applyFont="1" applyBorder="1" applyAlignment="1">
      <alignment horizontal="left" vertical="center"/>
    </xf>
    <xf numFmtId="0" fontId="81" fillId="31" borderId="66" xfId="1" applyFont="1" applyFill="1" applyBorder="1" applyAlignment="1">
      <alignment horizontal="left" vertical="center" shrinkToFit="1"/>
    </xf>
    <xf numFmtId="0" fontId="71" fillId="0" borderId="66" xfId="1" applyFont="1" applyBorder="1" applyAlignment="1">
      <alignment horizontal="left" vertical="center" shrinkToFit="1"/>
    </xf>
    <xf numFmtId="0" fontId="57" fillId="0" borderId="66" xfId="1" applyFont="1" applyBorder="1" applyAlignment="1">
      <alignment horizontal="left" vertical="center" shrinkToFit="1"/>
    </xf>
    <xf numFmtId="0" fontId="73" fillId="0" borderId="66" xfId="1" applyFont="1" applyBorder="1" applyAlignment="1">
      <alignment horizontal="right" vertical="center" shrinkToFit="1"/>
    </xf>
    <xf numFmtId="49" fontId="0" fillId="24" borderId="66" xfId="0" applyNumberFormat="1" applyFill="1" applyBorder="1" applyAlignment="1">
      <alignment horizontal="right" vertical="center"/>
    </xf>
    <xf numFmtId="176" fontId="81" fillId="27" borderId="66" xfId="1" applyNumberFormat="1" applyFont="1" applyFill="1" applyBorder="1" applyAlignment="1">
      <alignment horizontal="left" vertical="center" shrinkToFit="1"/>
    </xf>
    <xf numFmtId="0" fontId="21" fillId="0" borderId="66" xfId="1" applyFont="1" applyBorder="1" applyAlignment="1">
      <alignment horizontal="left" vertical="center" shrinkToFit="1"/>
    </xf>
    <xf numFmtId="0" fontId="70" fillId="0" borderId="66" xfId="1" applyFont="1" applyBorder="1" applyAlignment="1">
      <alignment horizontal="left" vertical="center" shrinkToFit="1"/>
    </xf>
    <xf numFmtId="0" fontId="21" fillId="0" borderId="66" xfId="1" applyFont="1" applyBorder="1" applyAlignment="1">
      <alignment horizontal="right" vertical="center" shrinkToFit="1"/>
    </xf>
    <xf numFmtId="0" fontId="41" fillId="26" borderId="70" xfId="43" applyFont="1" applyFill="1" applyBorder="1" applyAlignment="1">
      <alignment horizontal="centerContinuous" vertical="center"/>
    </xf>
    <xf numFmtId="0" fontId="41" fillId="26" borderId="66" xfId="43" applyFont="1" applyFill="1" applyBorder="1" applyAlignment="1">
      <alignment horizontal="centerContinuous" vertical="center"/>
    </xf>
    <xf numFmtId="177" fontId="23" fillId="26" borderId="66" xfId="43" applyNumberFormat="1" applyFill="1" applyBorder="1" applyAlignment="1">
      <alignment horizontal="center" vertical="center"/>
    </xf>
    <xf numFmtId="0" fontId="43" fillId="0" borderId="66" xfId="43" applyFont="1" applyBorder="1" applyAlignment="1">
      <alignment horizontal="center" vertical="center" shrinkToFit="1"/>
    </xf>
    <xf numFmtId="0" fontId="23" fillId="0" borderId="66" xfId="43" applyBorder="1" applyAlignment="1">
      <alignment horizontal="center" vertical="center" shrinkToFit="1"/>
    </xf>
    <xf numFmtId="0" fontId="23" fillId="0" borderId="66" xfId="43" applyBorder="1" applyAlignment="1">
      <alignment horizontal="center" vertical="center"/>
    </xf>
    <xf numFmtId="0" fontId="0" fillId="0" borderId="66" xfId="0" applyBorder="1" applyAlignment="1">
      <alignment horizontal="left" vertical="center"/>
    </xf>
    <xf numFmtId="179" fontId="0" fillId="0" borderId="66" xfId="0" applyNumberFormat="1" applyBorder="1">
      <alignment vertical="center"/>
    </xf>
    <xf numFmtId="0" fontId="0" fillId="0" borderId="66" xfId="0" applyBorder="1" applyAlignment="1">
      <alignment horizontal="right" vertical="center"/>
    </xf>
    <xf numFmtId="0" fontId="0" fillId="25" borderId="66" xfId="0" applyFill="1" applyBorder="1">
      <alignment vertical="center"/>
    </xf>
    <xf numFmtId="0" fontId="0" fillId="27" borderId="66" xfId="0" applyFill="1" applyBorder="1">
      <alignment vertical="center"/>
    </xf>
    <xf numFmtId="0" fontId="0" fillId="32" borderId="66" xfId="0" applyFill="1" applyBorder="1">
      <alignment vertical="center"/>
    </xf>
    <xf numFmtId="0" fontId="0" fillId="33" borderId="66" xfId="0" applyFill="1" applyBorder="1">
      <alignment vertical="center"/>
    </xf>
    <xf numFmtId="0" fontId="0" fillId="30" borderId="66" xfId="0" applyFill="1" applyBorder="1">
      <alignment vertical="center"/>
    </xf>
    <xf numFmtId="0" fontId="0" fillId="30" borderId="66" xfId="0" applyFill="1" applyBorder="1" applyAlignment="1">
      <alignment horizontal="right" vertical="center"/>
    </xf>
    <xf numFmtId="179" fontId="0" fillId="30" borderId="66" xfId="0" applyNumberFormat="1" applyFill="1" applyBorder="1">
      <alignment vertical="center"/>
    </xf>
    <xf numFmtId="56" fontId="0" fillId="0" borderId="66" xfId="0" applyNumberFormat="1" applyBorder="1">
      <alignment vertical="center"/>
    </xf>
    <xf numFmtId="20" fontId="0" fillId="0" borderId="66" xfId="0" applyNumberFormat="1" applyBorder="1">
      <alignment vertical="center"/>
    </xf>
    <xf numFmtId="0" fontId="0" fillId="35" borderId="70" xfId="0" applyFill="1" applyBorder="1">
      <alignment vertical="center"/>
    </xf>
    <xf numFmtId="0" fontId="0" fillId="36" borderId="70" xfId="0" applyFill="1" applyBorder="1">
      <alignment vertical="center"/>
    </xf>
    <xf numFmtId="0" fontId="0" fillId="39" borderId="70" xfId="0" applyFill="1" applyBorder="1">
      <alignment vertical="center"/>
    </xf>
    <xf numFmtId="0" fontId="0" fillId="39" borderId="66" xfId="0" applyFill="1" applyBorder="1">
      <alignment vertical="center"/>
    </xf>
    <xf numFmtId="0" fontId="0" fillId="33" borderId="70" xfId="0" applyFill="1" applyBorder="1">
      <alignment vertical="center"/>
    </xf>
    <xf numFmtId="0" fontId="0" fillId="40" borderId="70" xfId="0" applyFill="1" applyBorder="1">
      <alignment vertical="center"/>
    </xf>
    <xf numFmtId="0" fontId="0" fillId="40" borderId="66" xfId="0" applyFill="1" applyBorder="1">
      <alignment vertical="center"/>
    </xf>
    <xf numFmtId="0" fontId="23" fillId="0" borderId="0" xfId="43" applyAlignment="1"/>
    <xf numFmtId="0" fontId="0" fillId="0" borderId="0" xfId="0" applyAlignment="1">
      <alignment horizontal="left" vertical="center" indent="1"/>
    </xf>
    <xf numFmtId="0" fontId="61" fillId="39" borderId="66" xfId="0" applyFont="1" applyFill="1" applyBorder="1">
      <alignment vertical="center"/>
    </xf>
    <xf numFmtId="180" fontId="75" fillId="0" borderId="64" xfId="43" applyNumberFormat="1" applyFont="1" applyBorder="1" applyAlignment="1">
      <alignment horizontal="right" vertical="center"/>
    </xf>
    <xf numFmtId="0" fontId="55" fillId="0" borderId="27" xfId="43" applyFont="1" applyBorder="1" applyAlignment="1">
      <alignment horizontal="center" vertical="center"/>
    </xf>
    <xf numFmtId="0" fontId="30" fillId="0" borderId="14" xfId="43" applyFont="1" applyBorder="1">
      <alignment vertical="center"/>
    </xf>
    <xf numFmtId="0" fontId="30" fillId="0" borderId="0" xfId="43" applyFont="1">
      <alignment vertical="center"/>
    </xf>
    <xf numFmtId="0" fontId="30" fillId="0" borderId="15" xfId="43" applyFont="1" applyBorder="1">
      <alignment vertical="center"/>
    </xf>
    <xf numFmtId="0" fontId="30" fillId="0" borderId="14" xfId="43" applyFont="1" applyBorder="1" applyAlignment="1">
      <alignment vertical="center" shrinkToFit="1"/>
    </xf>
    <xf numFmtId="0" fontId="30" fillId="0" borderId="0" xfId="43" applyFont="1" applyAlignment="1">
      <alignment vertical="center" shrinkToFit="1"/>
    </xf>
    <xf numFmtId="0" fontId="30" fillId="0" borderId="15" xfId="43" applyFont="1" applyBorder="1" applyAlignment="1">
      <alignment vertical="center" shrinkToFit="1"/>
    </xf>
    <xf numFmtId="0" fontId="25" fillId="0" borderId="14" xfId="43" applyFont="1" applyBorder="1" applyAlignment="1">
      <alignment horizontal="left" vertical="center"/>
    </xf>
    <xf numFmtId="0" fontId="25" fillId="0" borderId="0" xfId="43" applyFont="1" applyAlignment="1">
      <alignment horizontal="left" vertical="center"/>
    </xf>
    <xf numFmtId="0" fontId="25" fillId="0" borderId="15" xfId="43" applyFont="1" applyBorder="1" applyAlignment="1">
      <alignment horizontal="left" vertical="center"/>
    </xf>
    <xf numFmtId="0" fontId="25" fillId="0" borderId="14" xfId="43" applyFont="1" applyBorder="1" applyAlignment="1">
      <alignment horizontal="left" vertical="center" wrapText="1"/>
    </xf>
    <xf numFmtId="0" fontId="25" fillId="0" borderId="0" xfId="43" applyFont="1" applyAlignment="1">
      <alignment horizontal="left" vertical="center" wrapText="1"/>
    </xf>
    <xf numFmtId="0" fontId="25" fillId="0" borderId="15" xfId="43" applyFont="1" applyBorder="1" applyAlignment="1">
      <alignment horizontal="left" vertical="center" wrapText="1"/>
    </xf>
    <xf numFmtId="0" fontId="24" fillId="0" borderId="14" xfId="43" applyFont="1" applyBorder="1">
      <alignment vertical="center"/>
    </xf>
    <xf numFmtId="0" fontId="24" fillId="0" borderId="0" xfId="43" applyFont="1">
      <alignment vertical="center"/>
    </xf>
    <xf numFmtId="0" fontId="24" fillId="0" borderId="15" xfId="43" applyFont="1" applyBorder="1">
      <alignment vertical="center"/>
    </xf>
    <xf numFmtId="0" fontId="25" fillId="0" borderId="14" xfId="43" applyFont="1" applyBorder="1">
      <alignment vertical="center"/>
    </xf>
    <xf numFmtId="0" fontId="25" fillId="0" borderId="0" xfId="43" applyFont="1">
      <alignment vertical="center"/>
    </xf>
    <xf numFmtId="0" fontId="25" fillId="0" borderId="15" xfId="43" applyFont="1" applyBorder="1">
      <alignment vertical="center"/>
    </xf>
    <xf numFmtId="0" fontId="27" fillId="0" borderId="14" xfId="43" applyFont="1" applyBorder="1">
      <alignment vertical="center"/>
    </xf>
    <xf numFmtId="0" fontId="27" fillId="0" borderId="0" xfId="43" applyFont="1">
      <alignment vertical="center"/>
    </xf>
    <xf numFmtId="0" fontId="27" fillId="0" borderId="15" xfId="43" applyFont="1" applyBorder="1">
      <alignment vertical="center"/>
    </xf>
    <xf numFmtId="0" fontId="24" fillId="0" borderId="14" xfId="43" applyFont="1" applyBorder="1" applyAlignment="1">
      <alignment horizontal="left" vertical="center"/>
    </xf>
    <xf numFmtId="0" fontId="24" fillId="0" borderId="0" xfId="43" applyFont="1" applyAlignment="1">
      <alignment horizontal="left" vertical="center"/>
    </xf>
    <xf numFmtId="0" fontId="24" fillId="0" borderId="15" xfId="43" applyFont="1" applyBorder="1" applyAlignment="1">
      <alignment horizontal="left" vertical="center"/>
    </xf>
    <xf numFmtId="180" fontId="75" fillId="0" borderId="63" xfId="43" applyNumberFormat="1" applyFont="1" applyBorder="1" applyAlignment="1">
      <alignment horizontal="right" vertical="center"/>
    </xf>
    <xf numFmtId="181" fontId="74" fillId="0" borderId="63" xfId="43" applyNumberFormat="1" applyFont="1" applyBorder="1" applyAlignment="1">
      <alignment horizontal="center" vertical="center"/>
    </xf>
    <xf numFmtId="181" fontId="74" fillId="0" borderId="64" xfId="43" applyNumberFormat="1" applyFont="1" applyBorder="1" applyAlignment="1">
      <alignment horizontal="center" vertical="center"/>
    </xf>
    <xf numFmtId="0" fontId="25" fillId="0" borderId="0" xfId="43" applyFont="1" applyAlignment="1">
      <alignment horizontal="center" vertical="center" wrapText="1"/>
    </xf>
    <xf numFmtId="0" fontId="24" fillId="0" borderId="14" xfId="43" applyFont="1" applyBorder="1" applyAlignment="1">
      <alignment vertical="top" wrapText="1"/>
    </xf>
    <xf numFmtId="0" fontId="24" fillId="0" borderId="0" xfId="43" applyFont="1" applyAlignment="1">
      <alignment vertical="top" wrapText="1"/>
    </xf>
    <xf numFmtId="0" fontId="24" fillId="0" borderId="15" xfId="43" applyFont="1" applyBorder="1" applyAlignment="1">
      <alignment vertical="top" wrapText="1"/>
    </xf>
    <xf numFmtId="0" fontId="24" fillId="0" borderId="14" xfId="43" applyFont="1" applyBorder="1" applyAlignment="1">
      <alignment horizontal="center" vertical="center"/>
    </xf>
    <xf numFmtId="0" fontId="24" fillId="0" borderId="0" xfId="43" applyFont="1" applyAlignment="1">
      <alignment horizontal="center" vertical="center"/>
    </xf>
    <xf numFmtId="0" fontId="24" fillId="0" borderId="15" xfId="43" applyFont="1" applyBorder="1" applyAlignment="1">
      <alignment horizontal="center" vertical="center"/>
    </xf>
    <xf numFmtId="0" fontId="30" fillId="0" borderId="11" xfId="43" applyFont="1" applyBorder="1">
      <alignment vertical="center"/>
    </xf>
    <xf numFmtId="0" fontId="30" fillId="0" borderId="12" xfId="43" applyFont="1" applyBorder="1">
      <alignment vertical="center"/>
    </xf>
    <xf numFmtId="0" fontId="30" fillId="0" borderId="13" xfId="43" applyFont="1" applyBorder="1">
      <alignment vertical="center"/>
    </xf>
    <xf numFmtId="0" fontId="77" fillId="0" borderId="14" xfId="43" applyFont="1" applyBorder="1">
      <alignment vertical="center"/>
    </xf>
    <xf numFmtId="0" fontId="77" fillId="0" borderId="0" xfId="43" applyFont="1">
      <alignment vertical="center"/>
    </xf>
    <xf numFmtId="0" fontId="77" fillId="0" borderId="15" xfId="43" applyFont="1" applyBorder="1">
      <alignment vertical="center"/>
    </xf>
    <xf numFmtId="0" fontId="76" fillId="24" borderId="67" xfId="0" applyFont="1" applyFill="1" applyBorder="1" applyAlignment="1">
      <alignment horizontal="center" vertical="center"/>
    </xf>
    <xf numFmtId="0" fontId="76" fillId="24" borderId="68" xfId="0" applyFont="1" applyFill="1" applyBorder="1" applyAlignment="1">
      <alignment horizontal="center" vertical="center"/>
    </xf>
    <xf numFmtId="0" fontId="76" fillId="24" borderId="69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50" fillId="0" borderId="28" xfId="0" applyFont="1" applyBorder="1" applyAlignment="1">
      <alignment horizontal="left" vertical="center" wrapText="1"/>
    </xf>
    <xf numFmtId="0" fontId="43" fillId="0" borderId="66" xfId="43" applyFont="1" applyBorder="1" applyAlignment="1">
      <alignment horizontal="center" vertical="center" shrinkToFit="1"/>
    </xf>
    <xf numFmtId="0" fontId="23" fillId="0" borderId="66" xfId="43" applyBorder="1" applyAlignment="1">
      <alignment horizontal="center" vertical="center" shrinkToFit="1"/>
    </xf>
    <xf numFmtId="0" fontId="38" fillId="0" borderId="11" xfId="43" applyFont="1" applyBorder="1" applyAlignment="1">
      <alignment horizontal="center" vertical="center"/>
    </xf>
    <xf numFmtId="0" fontId="38" fillId="0" borderId="12" xfId="43" applyFont="1" applyBorder="1" applyAlignment="1">
      <alignment horizontal="center" vertical="center"/>
    </xf>
    <xf numFmtId="0" fontId="38" fillId="0" borderId="13" xfId="43" applyFont="1" applyBorder="1" applyAlignment="1">
      <alignment horizontal="center" vertical="center"/>
    </xf>
    <xf numFmtId="0" fontId="38" fillId="0" borderId="16" xfId="43" applyFont="1" applyBorder="1" applyAlignment="1">
      <alignment horizontal="center" vertical="center"/>
    </xf>
    <xf numFmtId="0" fontId="38" fillId="0" borderId="17" xfId="43" applyFont="1" applyBorder="1" applyAlignment="1">
      <alignment horizontal="center" vertical="center"/>
    </xf>
    <xf numFmtId="0" fontId="38" fillId="0" borderId="18" xfId="43" applyFont="1" applyBorder="1" applyAlignment="1">
      <alignment horizontal="center" vertical="center"/>
    </xf>
    <xf numFmtId="0" fontId="39" fillId="0" borderId="23" xfId="43" applyFont="1" applyBorder="1" applyAlignment="1">
      <alignment horizontal="center" vertical="center"/>
    </xf>
    <xf numFmtId="0" fontId="39" fillId="0" borderId="48" xfId="43" applyFont="1" applyBorder="1" applyAlignment="1">
      <alignment horizontal="center" vertical="center"/>
    </xf>
    <xf numFmtId="0" fontId="39" fillId="26" borderId="51" xfId="43" applyFont="1" applyFill="1" applyBorder="1" applyAlignment="1">
      <alignment horizontal="center" vertical="center"/>
    </xf>
    <xf numFmtId="178" fontId="38" fillId="26" borderId="70" xfId="43" applyNumberFormat="1" applyFont="1" applyFill="1" applyBorder="1" applyAlignment="1">
      <alignment horizontal="center" vertical="center"/>
    </xf>
    <xf numFmtId="178" fontId="38" fillId="26" borderId="66" xfId="43" applyNumberFormat="1" applyFont="1" applyFill="1" applyBorder="1" applyAlignment="1">
      <alignment horizontal="center" vertical="center"/>
    </xf>
    <xf numFmtId="0" fontId="35" fillId="0" borderId="11" xfId="43" applyFont="1" applyBorder="1" applyAlignment="1">
      <alignment horizontal="center" vertical="center"/>
    </xf>
    <xf numFmtId="0" fontId="35" fillId="0" borderId="12" xfId="43" applyFont="1" applyBorder="1" applyAlignment="1">
      <alignment horizontal="center" vertical="center"/>
    </xf>
    <xf numFmtId="0" fontId="35" fillId="0" borderId="13" xfId="43" applyFont="1" applyBorder="1" applyAlignment="1">
      <alignment horizontal="center" vertical="center"/>
    </xf>
    <xf numFmtId="0" fontId="35" fillId="0" borderId="16" xfId="43" applyFont="1" applyBorder="1" applyAlignment="1">
      <alignment horizontal="center" vertical="center"/>
    </xf>
    <xf numFmtId="0" fontId="35" fillId="0" borderId="17" xfId="43" applyFont="1" applyBorder="1" applyAlignment="1">
      <alignment horizontal="center" vertical="center"/>
    </xf>
    <xf numFmtId="0" fontId="35" fillId="0" borderId="18" xfId="43" applyFont="1" applyBorder="1" applyAlignment="1">
      <alignment horizontal="center" vertical="center"/>
    </xf>
    <xf numFmtId="0" fontId="73" fillId="0" borderId="20" xfId="43" applyFont="1" applyBorder="1" applyAlignment="1">
      <alignment horizontal="left" vertical="center"/>
    </xf>
    <xf numFmtId="0" fontId="73" fillId="0" borderId="21" xfId="43" applyFont="1" applyBorder="1" applyAlignment="1">
      <alignment horizontal="left" vertical="center"/>
    </xf>
    <xf numFmtId="0" fontId="73" fillId="0" borderId="20" xfId="43" applyFont="1" applyBorder="1" applyAlignment="1">
      <alignment horizontal="left" vertical="center" wrapText="1"/>
    </xf>
    <xf numFmtId="0" fontId="73" fillId="0" borderId="76" xfId="43" applyFont="1" applyBorder="1" applyAlignment="1">
      <alignment horizontal="left" vertical="center"/>
    </xf>
    <xf numFmtId="0" fontId="73" fillId="0" borderId="0" xfId="43" applyFont="1" applyAlignment="1">
      <alignment horizontal="right" vertical="top" wrapText="1"/>
    </xf>
    <xf numFmtId="0" fontId="73" fillId="0" borderId="15" xfId="43" applyFont="1" applyBorder="1" applyAlignment="1">
      <alignment horizontal="right" vertical="top"/>
    </xf>
    <xf numFmtId="0" fontId="23" fillId="0" borderId="28" xfId="43" applyBorder="1" applyAlignment="1">
      <alignment horizontal="center" vertical="center" shrinkToFit="1"/>
    </xf>
    <xf numFmtId="0" fontId="59" fillId="0" borderId="0" xfId="43" applyFont="1" applyAlignment="1">
      <alignment horizontal="center" vertical="center"/>
    </xf>
    <xf numFmtId="0" fontId="35" fillId="0" borderId="20" xfId="43" applyFont="1" applyBorder="1" applyAlignment="1">
      <alignment horizontal="center" vertical="center"/>
    </xf>
    <xf numFmtId="0" fontId="35" fillId="0" borderId="21" xfId="43" applyFont="1" applyBorder="1" applyAlignment="1">
      <alignment horizontal="center" vertical="center"/>
    </xf>
    <xf numFmtId="0" fontId="38" fillId="0" borderId="66" xfId="43" applyFont="1" applyBorder="1" applyAlignment="1">
      <alignment horizontal="center" vertical="center"/>
    </xf>
    <xf numFmtId="0" fontId="36" fillId="0" borderId="0" xfId="43" applyFont="1" applyAlignment="1">
      <alignment horizontal="center" vertical="center"/>
    </xf>
    <xf numFmtId="179" fontId="23" fillId="0" borderId="66" xfId="43" applyNumberFormat="1" applyBorder="1" applyAlignment="1">
      <alignment horizontal="center" vertical="center" shrinkToFit="1"/>
    </xf>
    <xf numFmtId="0" fontId="23" fillId="0" borderId="26" xfId="43" applyBorder="1" applyAlignment="1">
      <alignment horizontal="center" vertical="center"/>
    </xf>
    <xf numFmtId="0" fontId="23" fillId="0" borderId="66" xfId="43" applyBorder="1" applyAlignment="1">
      <alignment horizontal="center" vertical="center"/>
    </xf>
    <xf numFmtId="0" fontId="23" fillId="0" borderId="32" xfId="43" applyBorder="1" applyAlignment="1">
      <alignment horizontal="center" vertical="center"/>
    </xf>
    <xf numFmtId="0" fontId="23" fillId="0" borderId="38" xfId="43" applyBorder="1" applyAlignment="1">
      <alignment horizontal="center" vertical="center"/>
    </xf>
    <xf numFmtId="0" fontId="23" fillId="0" borderId="30" xfId="43" applyBorder="1" applyAlignment="1">
      <alignment horizontal="center" vertical="center"/>
    </xf>
    <xf numFmtId="0" fontId="23" fillId="0" borderId="33" xfId="43" applyBorder="1" applyAlignment="1">
      <alignment horizontal="center" vertical="center"/>
    </xf>
    <xf numFmtId="0" fontId="23" fillId="0" borderId="10" xfId="43" applyBorder="1" applyAlignment="1">
      <alignment horizontal="center" vertical="center"/>
    </xf>
    <xf numFmtId="0" fontId="23" fillId="0" borderId="34" xfId="43" applyBorder="1" applyAlignment="1">
      <alignment horizontal="center" vertical="center"/>
    </xf>
    <xf numFmtId="0" fontId="20" fillId="0" borderId="0" xfId="44" applyFont="1" applyAlignment="1">
      <alignment horizontal="left" vertical="center" wrapText="1"/>
    </xf>
    <xf numFmtId="0" fontId="43" fillId="0" borderId="41" xfId="43" applyFont="1" applyBorder="1" applyAlignment="1">
      <alignment horizontal="center" vertical="center"/>
    </xf>
    <xf numFmtId="0" fontId="67" fillId="0" borderId="0" xfId="43" applyFont="1" applyAlignment="1">
      <alignment horizontal="center" vertical="center"/>
    </xf>
    <xf numFmtId="0" fontId="23" fillId="0" borderId="29" xfId="43" applyBorder="1" applyAlignment="1">
      <alignment horizontal="center" vertical="center" shrinkToFit="1"/>
    </xf>
    <xf numFmtId="0" fontId="23" fillId="0" borderId="31" xfId="43" applyBorder="1" applyAlignment="1">
      <alignment horizontal="center" vertical="center" shrinkToFit="1"/>
    </xf>
    <xf numFmtId="0" fontId="23" fillId="0" borderId="32" xfId="43" applyBorder="1" applyAlignment="1">
      <alignment horizontal="center" vertical="center" shrinkToFit="1"/>
    </xf>
    <xf numFmtId="0" fontId="23" fillId="0" borderId="41" xfId="43" applyBorder="1" applyAlignment="1">
      <alignment horizontal="center" vertical="center"/>
    </xf>
    <xf numFmtId="0" fontId="23" fillId="0" borderId="40" xfId="43" applyBorder="1" applyAlignment="1">
      <alignment horizontal="center" vertical="center"/>
    </xf>
    <xf numFmtId="0" fontId="23" fillId="0" borderId="37" xfId="43" applyBorder="1" applyAlignment="1">
      <alignment horizontal="center" vertical="center" shrinkToFit="1"/>
    </xf>
    <xf numFmtId="0" fontId="23" fillId="0" borderId="26" xfId="43" applyBorder="1" applyAlignment="1">
      <alignment horizontal="center" vertical="center" shrinkToFit="1"/>
    </xf>
    <xf numFmtId="0" fontId="35" fillId="0" borderId="45" xfId="43" applyFont="1" applyBorder="1" applyAlignment="1">
      <alignment horizontal="center" vertical="center"/>
    </xf>
    <xf numFmtId="0" fontId="35" fillId="0" borderId="46" xfId="43" applyFont="1" applyBorder="1" applyAlignment="1">
      <alignment horizontal="center" vertical="center"/>
    </xf>
  </cellXfs>
  <cellStyles count="45">
    <cellStyle name="20% - アクセント 1 2" xfId="2" xr:uid="{719F4417-279C-4F07-8272-CE32C888C3D7}"/>
    <cellStyle name="20% - アクセント 2 2" xfId="3" xr:uid="{0489C4B3-8C2B-4C72-97F6-2CAC004552F7}"/>
    <cellStyle name="20% - アクセント 3 2" xfId="4" xr:uid="{92446ECF-AAAC-461B-8F7C-131554010ACC}"/>
    <cellStyle name="20% - アクセント 4 2" xfId="5" xr:uid="{D53DBC5D-7412-4C32-A018-1BC587CC26ED}"/>
    <cellStyle name="20% - アクセント 5 2" xfId="6" xr:uid="{0C66B2FE-94FC-4AB1-824C-7FB533043D83}"/>
    <cellStyle name="20% - アクセント 6 2" xfId="7" xr:uid="{8216977C-16F1-4E09-A380-3B2791B5978A}"/>
    <cellStyle name="40% - アクセント 1 2" xfId="8" xr:uid="{A4AE433C-9DD7-4D67-862F-992B2961BB7F}"/>
    <cellStyle name="40% - アクセント 2 2" xfId="9" xr:uid="{A624DBCE-E834-4CD7-A392-A13599B66FB8}"/>
    <cellStyle name="40% - アクセント 3 2" xfId="10" xr:uid="{E4340D7E-2FA9-4BD8-B5F2-2CB05B7F2442}"/>
    <cellStyle name="40% - アクセント 4 2" xfId="11" xr:uid="{19E92F55-5684-4DAE-94C8-23CF627B7653}"/>
    <cellStyle name="40% - アクセント 5 2" xfId="12" xr:uid="{ED3F503A-4BD3-47B0-A3DC-54A1400D6DD9}"/>
    <cellStyle name="40% - アクセント 6 2" xfId="13" xr:uid="{BBFC9A16-7A48-45E6-9C22-4D523AF7F10F}"/>
    <cellStyle name="60% - アクセント 1 2" xfId="14" xr:uid="{FCE8F6F2-4327-4E17-94E6-20C88D4D0825}"/>
    <cellStyle name="60% - アクセント 2 2" xfId="15" xr:uid="{C1772FB6-5696-480E-9F72-6018BB12C49F}"/>
    <cellStyle name="60% - アクセント 3 2" xfId="16" xr:uid="{AD5F24BC-F6FB-4555-B1ED-1E654F06997D}"/>
    <cellStyle name="60% - アクセント 4 2" xfId="17" xr:uid="{6BC9BD21-7C3F-45F7-A73B-50CF1BE42621}"/>
    <cellStyle name="60% - アクセント 5 2" xfId="18" xr:uid="{0B1E27BD-8265-47A5-AFE1-A963D440D235}"/>
    <cellStyle name="60% - アクセント 6 2" xfId="19" xr:uid="{A1EB9CAD-CE6A-4BC1-A037-F7C5FE3DA9BE}"/>
    <cellStyle name="アクセント 1 2" xfId="20" xr:uid="{433AE969-FDAC-4000-9F2D-91F3A50C7CDF}"/>
    <cellStyle name="アクセント 2 2" xfId="21" xr:uid="{61B86EB4-3B4F-4347-AB35-177216E70C03}"/>
    <cellStyle name="アクセント 3 2" xfId="22" xr:uid="{BFBB9326-7D92-4A96-B55B-9EDFA9F51128}"/>
    <cellStyle name="アクセント 4 2" xfId="23" xr:uid="{ADAC0E7F-4F46-4966-A58C-BF4E5E8908A2}"/>
    <cellStyle name="アクセント 5 2" xfId="24" xr:uid="{26CB4798-56E2-4DB2-8226-0292BFC6535D}"/>
    <cellStyle name="アクセント 6 2" xfId="25" xr:uid="{3CA4CC23-9A52-4D59-AA95-460A1C68CC09}"/>
    <cellStyle name="タイトル 2" xfId="26" xr:uid="{0A254E1C-7DC1-4093-B467-96EA99B844B7}"/>
    <cellStyle name="チェック セル 2" xfId="27" xr:uid="{0E58886F-30D5-4A7D-9F5D-F61D7CF02863}"/>
    <cellStyle name="どちらでもない 2" xfId="28" xr:uid="{51CFDAD5-EEA0-4702-8A87-2C084AB0BBFC}"/>
    <cellStyle name="メモ 2" xfId="29" xr:uid="{029D51A4-38C6-4A85-80CD-DC648B7A997C}"/>
    <cellStyle name="リンク セル 2" xfId="30" xr:uid="{91111569-BF1E-4B50-87D3-1B51D1669A46}"/>
    <cellStyle name="悪い 2" xfId="31" xr:uid="{0AD96C58-D8CA-4EAB-A0F9-F8BBCE12340E}"/>
    <cellStyle name="計算 2" xfId="32" xr:uid="{5E10E270-6E87-45B1-BA15-8B56207A5223}"/>
    <cellStyle name="警告文 2" xfId="33" xr:uid="{88F3A01E-255A-46EE-8A6C-CCCCD9395837}"/>
    <cellStyle name="見出し 1 2" xfId="34" xr:uid="{FF5445DC-CCA1-4D2D-966F-8F7B2D7343E9}"/>
    <cellStyle name="見出し 2 2" xfId="35" xr:uid="{F142FCD8-FB90-4D92-B049-B04F41DA9CF5}"/>
    <cellStyle name="見出し 3 2" xfId="36" xr:uid="{FAAEDA2A-C90D-4853-A990-EB9D661EDB2F}"/>
    <cellStyle name="見出し 4 2" xfId="37" xr:uid="{2F37C8EA-E8AD-4600-8106-B233725E5415}"/>
    <cellStyle name="集計 2" xfId="38" xr:uid="{7C8361D6-32FC-441C-A947-37A85DEFFBE2}"/>
    <cellStyle name="出力 2" xfId="39" xr:uid="{41935AE8-227A-4C0E-BF6B-BA8D8CA9F499}"/>
    <cellStyle name="説明文 2" xfId="40" xr:uid="{8AB65858-EB5A-4B2C-B0E1-0FDBBA5D98E3}"/>
    <cellStyle name="入力 2" xfId="41" xr:uid="{AD04942B-01F0-48BE-BA2F-D2CA47E7412B}"/>
    <cellStyle name="標準" xfId="0" builtinId="0"/>
    <cellStyle name="標準 2" xfId="1" xr:uid="{0A9E63D1-B1BD-44A1-BE14-5ADE07E7917D}"/>
    <cellStyle name="標準 3" xfId="43" xr:uid="{844B8B53-669C-4697-900C-34E77E596EA1}"/>
    <cellStyle name="標準 4" xfId="44" xr:uid="{1851EC3E-DDE6-4ECB-9BBD-E6F872EF9B98}"/>
    <cellStyle name="良い 2" xfId="42" xr:uid="{1B555682-191A-4A1A-92DE-5A3C7D31E6FD}"/>
  </cellStyles>
  <dxfs count="6">
    <dxf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none">
          <fgColor indexed="64"/>
          <bgColor auto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DCFF8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FBA65-311D-414B-96B8-70EE6DA0733A}">
  <sheetPr>
    <tabColor rgb="FFFF0000"/>
  </sheetPr>
  <dimension ref="A1:V70"/>
  <sheetViews>
    <sheetView tabSelected="1" topLeftCell="B1" zoomScale="85" zoomScaleNormal="85" workbookViewId="0">
      <selection activeCell="F23" sqref="F23"/>
    </sheetView>
  </sheetViews>
  <sheetFormatPr defaultColWidth="9" defaultRowHeight="17.25"/>
  <cols>
    <col min="1" max="1" width="1.5" style="4" customWidth="1"/>
    <col min="2" max="2" width="9" style="4" customWidth="1"/>
    <col min="3" max="5" width="9" style="4"/>
    <col min="6" max="6" width="10.625" style="4" customWidth="1"/>
    <col min="7" max="7" width="16.125" style="4" customWidth="1"/>
    <col min="8" max="8" width="9" style="4"/>
    <col min="9" max="9" width="9.5" style="4" bestFit="1" customWidth="1"/>
    <col min="10" max="10" width="12.75" style="4" customWidth="1"/>
    <col min="11" max="11" width="11.625" style="4" customWidth="1"/>
    <col min="12" max="12" width="13.125" style="4" customWidth="1"/>
    <col min="13" max="15" width="9" style="4"/>
    <col min="16" max="16" width="10.125" style="4" bestFit="1" customWidth="1"/>
    <col min="17" max="19" width="9" style="4"/>
    <col min="20" max="20" width="19.5" style="4" bestFit="1" customWidth="1"/>
    <col min="21" max="21" width="5.5" style="4" customWidth="1"/>
    <col min="22" max="22" width="16.25" style="4" customWidth="1"/>
    <col min="23" max="16384" width="9" style="4"/>
  </cols>
  <sheetData>
    <row r="1" spans="1:22" ht="35.25" customHeight="1" thickBot="1">
      <c r="A1" s="14"/>
      <c r="B1" s="102" t="s">
        <v>0</v>
      </c>
      <c r="T1" s="4" t="s">
        <v>1384</v>
      </c>
    </row>
    <row r="2" spans="1:22">
      <c r="B2" s="5" t="s">
        <v>1</v>
      </c>
      <c r="C2" s="6"/>
      <c r="D2" s="6"/>
      <c r="E2" s="17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4" t="str">
        <f>初期ファイル設定①!C2</f>
        <v>千葉市中学校新人陸上競技大会</v>
      </c>
    </row>
    <row r="3" spans="1:22">
      <c r="B3" s="293" t="s">
        <v>2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5"/>
      <c r="T3" s="105">
        <f>初期ファイル設定①!G2</f>
        <v>45185</v>
      </c>
      <c r="U3" s="4" t="str">
        <f>IF(初期ファイル設定①!H2="","","～")</f>
        <v>～</v>
      </c>
      <c r="V3" s="105">
        <f>IF(初期ファイル設定①!H2="","",初期ファイル設定①!H2)</f>
        <v>45186</v>
      </c>
    </row>
    <row r="4" spans="1:22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0"/>
      <c r="T4" s="4" t="str">
        <f>VLOOKUP(初期ファイル設定①!W1,初期ファイル設定①!$W$4:$AA$6,2)</f>
        <v>中学生</v>
      </c>
    </row>
    <row r="5" spans="1:22" s="90" customFormat="1" ht="23.45" customHeight="1">
      <c r="A5" s="4"/>
      <c r="B5" s="293" t="s">
        <v>3</v>
      </c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5"/>
    </row>
    <row r="6" spans="1:22" ht="22.9" customHeight="1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0"/>
    </row>
    <row r="7" spans="1:22">
      <c r="A7" s="90"/>
      <c r="B7" s="296" t="s">
        <v>1386</v>
      </c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7"/>
      <c r="O7" s="297"/>
      <c r="P7" s="297"/>
      <c r="Q7" s="297"/>
      <c r="R7" s="297"/>
      <c r="S7" s="298"/>
    </row>
    <row r="8" spans="1:22" ht="57.6" customHeight="1">
      <c r="B8" s="8"/>
      <c r="C8" s="178" t="s">
        <v>4</v>
      </c>
      <c r="D8" s="178" t="s">
        <v>5</v>
      </c>
      <c r="E8" s="178" t="s">
        <v>6</v>
      </c>
      <c r="F8" s="178" t="s">
        <v>7</v>
      </c>
      <c r="G8" s="178" t="s">
        <v>8</v>
      </c>
      <c r="H8" s="178" t="s">
        <v>9</v>
      </c>
      <c r="I8" s="234" t="s">
        <v>10</v>
      </c>
      <c r="J8" s="234" t="str">
        <f>"学年"&amp;CHAR(10)&amp;VLOOKUP(初期ファイル設定①!$W$1,初期ファイル設定①!$W$4:$AB$6,6)&amp;"は"&amp;CHAR(10)&amp;VLOOKUP(初期ファイル設定①!$W$1,初期ファイル設定①!$W$4:$AB$6,5)</f>
        <v>学年
中学生は
J1～J3</v>
      </c>
      <c r="K8" s="58" t="s">
        <v>11</v>
      </c>
      <c r="L8" s="178" t="s">
        <v>12</v>
      </c>
      <c r="M8" s="234" t="s">
        <v>1385</v>
      </c>
      <c r="N8" s="314" t="s">
        <v>13</v>
      </c>
      <c r="O8" s="314"/>
      <c r="P8" s="314"/>
      <c r="Q8" s="314"/>
      <c r="R8" s="314"/>
      <c r="S8" s="10"/>
    </row>
    <row r="9" spans="1:22" ht="18.75">
      <c r="B9" s="8"/>
      <c r="C9" s="235">
        <v>795</v>
      </c>
      <c r="D9" s="235" t="s">
        <v>14</v>
      </c>
      <c r="E9" s="235" t="s">
        <v>15</v>
      </c>
      <c r="F9" s="235" t="s">
        <v>16</v>
      </c>
      <c r="G9" s="235" t="s">
        <v>17</v>
      </c>
      <c r="H9" s="235" t="s">
        <v>18</v>
      </c>
      <c r="I9" s="235">
        <v>1</v>
      </c>
      <c r="J9" s="235" t="str">
        <f>RIGHT(VLOOKUP(初期ファイル設定①!$W$1,初期ファイル設定①!$W$4:$AB$6,5),2)</f>
        <v>J3</v>
      </c>
      <c r="K9" s="59">
        <v>39746</v>
      </c>
      <c r="L9" s="235">
        <v>12345678901</v>
      </c>
      <c r="M9" s="235" t="s">
        <v>1433</v>
      </c>
      <c r="N9" s="9"/>
      <c r="O9" s="9"/>
      <c r="P9" s="9"/>
      <c r="Q9" s="9"/>
      <c r="R9" s="9"/>
      <c r="S9" s="10"/>
    </row>
    <row r="10" spans="1:22">
      <c r="B10" s="8"/>
      <c r="C10" s="9"/>
      <c r="D10" s="9"/>
      <c r="E10" s="9"/>
      <c r="F10" s="286" t="s">
        <v>19</v>
      </c>
      <c r="G10" s="286"/>
      <c r="H10" s="9"/>
      <c r="I10" s="9"/>
      <c r="J10" s="104"/>
      <c r="K10" s="97" t="s">
        <v>20</v>
      </c>
      <c r="L10" s="97" t="s">
        <v>21</v>
      </c>
      <c r="M10" s="9"/>
      <c r="N10" s="9"/>
      <c r="O10" s="9"/>
      <c r="P10" s="9"/>
      <c r="Q10" s="9"/>
      <c r="R10" s="9"/>
      <c r="S10" s="10"/>
    </row>
    <row r="11" spans="1:22">
      <c r="B11" s="12"/>
      <c r="J11" s="11" t="s">
        <v>22</v>
      </c>
      <c r="S11" s="13"/>
    </row>
    <row r="12" spans="1:22">
      <c r="B12" s="12"/>
      <c r="C12" s="4" t="str">
        <f>IF(初期ファイル設定①!$W$1=1,"ナンバーは今年の中体連のアスリートビブスの番号を用いる。申請中などは学校に割り振られた仮ゼッケン番号を用いる。","")</f>
        <v>ナンバーは今年の中体連のアスリートビブスの番号を用いる。申請中などは学校に割り振られた仮ゼッケン番号を用いる。</v>
      </c>
      <c r="J12" s="11"/>
      <c r="S12" s="13"/>
    </row>
    <row r="13" spans="1:22">
      <c r="B13" s="12"/>
      <c r="C13" s="233" t="str">
        <f>IF(初期ファイル設定①!$W$1=2,"ナンバーは高校生は高体連、一般は千葉陸協のものを使用。２部や１部でも所持していない場合は50001番から順に振る。当日に本大会のみ有効のナンバーカードを貸与する。","")&amp;IF(初期ファイル設定①!$W$1=3,"ナンバーは70001番から順に振る。当日に本大会のみ有効のナンバーカードを貸与する。","")</f>
        <v/>
      </c>
      <c r="S13" s="13"/>
    </row>
    <row r="14" spans="1:22">
      <c r="B14" s="12"/>
      <c r="C14" s="233"/>
      <c r="S14" s="13"/>
    </row>
    <row r="15" spans="1:22">
      <c r="B15" s="302" t="s">
        <v>23</v>
      </c>
      <c r="C15" s="303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303"/>
      <c r="S15" s="304"/>
      <c r="T15" s="14"/>
      <c r="U15" s="14"/>
    </row>
    <row r="16" spans="1:22">
      <c r="B16" s="305" t="s">
        <v>24</v>
      </c>
      <c r="C16" s="306"/>
      <c r="D16" s="306"/>
      <c r="E16" s="306"/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7"/>
    </row>
    <row r="17" spans="2:19">
      <c r="B17" s="302" t="s">
        <v>1367</v>
      </c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4"/>
    </row>
    <row r="18" spans="2:19">
      <c r="B18" s="302" t="s">
        <v>25</v>
      </c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4"/>
    </row>
    <row r="19" spans="2:19">
      <c r="B19" s="302" t="s">
        <v>26</v>
      </c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4"/>
    </row>
    <row r="20" spans="2:19">
      <c r="B20" s="302" t="s">
        <v>27</v>
      </c>
      <c r="C20" s="303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4"/>
    </row>
    <row r="21" spans="2:19">
      <c r="B21" s="12" t="s">
        <v>28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5"/>
    </row>
    <row r="22" spans="2:19">
      <c r="B22" s="1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5"/>
    </row>
    <row r="23" spans="2:19">
      <c r="B23" s="1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5"/>
    </row>
    <row r="24" spans="2:19">
      <c r="B24" s="12"/>
      <c r="C24" s="14" t="s">
        <v>29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5"/>
    </row>
    <row r="25" spans="2:19">
      <c r="B25" s="12"/>
      <c r="C25" s="14"/>
      <c r="D25" s="14" t="s">
        <v>30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5"/>
    </row>
    <row r="26" spans="2:19">
      <c r="B26" s="12"/>
      <c r="C26" s="14"/>
      <c r="D26" s="14" t="s">
        <v>31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5"/>
    </row>
    <row r="27" spans="2:19">
      <c r="B27" s="12"/>
      <c r="C27" s="14"/>
      <c r="D27" s="14" t="s">
        <v>32</v>
      </c>
      <c r="F27" s="14" t="s">
        <v>33</v>
      </c>
      <c r="G27" s="100" t="s">
        <v>34</v>
      </c>
      <c r="H27" s="14"/>
      <c r="I27" s="110" t="s">
        <v>35</v>
      </c>
      <c r="J27" s="14"/>
      <c r="K27" s="14"/>
      <c r="L27" s="14"/>
      <c r="M27" s="14"/>
      <c r="N27" s="14"/>
      <c r="O27" s="14"/>
      <c r="P27" s="14"/>
      <c r="Q27" s="14"/>
      <c r="R27" s="14"/>
      <c r="S27" s="15"/>
    </row>
    <row r="28" spans="2:19">
      <c r="B28" s="12"/>
      <c r="C28" s="14"/>
      <c r="D28" s="14"/>
      <c r="E28" s="14"/>
      <c r="F28" s="14" t="s">
        <v>36</v>
      </c>
      <c r="G28" s="100">
        <v>15.23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5"/>
    </row>
    <row r="29" spans="2:19" ht="21">
      <c r="B29" s="12"/>
      <c r="C29" s="14"/>
      <c r="D29" s="117" t="s">
        <v>37</v>
      </c>
      <c r="F29" s="113"/>
      <c r="G29" s="115" t="s">
        <v>38</v>
      </c>
      <c r="H29" s="113"/>
      <c r="I29" s="114" t="s">
        <v>39</v>
      </c>
      <c r="J29" s="113"/>
      <c r="K29" s="113"/>
      <c r="L29" s="113"/>
      <c r="M29" s="113"/>
      <c r="O29" s="110"/>
      <c r="P29" s="14"/>
      <c r="Q29" s="14"/>
      <c r="R29" s="14"/>
      <c r="S29" s="15"/>
    </row>
    <row r="30" spans="2:19">
      <c r="B30" s="12"/>
      <c r="C30" s="14"/>
      <c r="D30" s="14"/>
      <c r="E30" s="14"/>
      <c r="F30" s="100"/>
      <c r="G30" s="99"/>
      <c r="H30" s="14"/>
      <c r="I30" s="98"/>
      <c r="J30" s="14"/>
      <c r="K30" s="14"/>
      <c r="L30" s="14"/>
      <c r="M30" s="14"/>
      <c r="N30" s="14"/>
      <c r="O30" s="14"/>
      <c r="P30" s="14"/>
      <c r="Q30" s="14"/>
      <c r="R30" s="14"/>
      <c r="S30" s="15"/>
    </row>
    <row r="31" spans="2:19">
      <c r="B31" s="12"/>
      <c r="C31" s="14"/>
      <c r="F31" s="100" t="s">
        <v>40</v>
      </c>
      <c r="G31" s="99" t="s">
        <v>41</v>
      </c>
      <c r="H31" s="14" t="s">
        <v>42</v>
      </c>
      <c r="I31" s="98">
        <v>12.31</v>
      </c>
      <c r="K31" s="14"/>
      <c r="L31" s="14"/>
      <c r="M31" s="14"/>
      <c r="N31" s="14"/>
      <c r="O31" s="14"/>
      <c r="P31" s="14"/>
      <c r="Q31" s="14"/>
      <c r="R31" s="14"/>
      <c r="S31" s="15"/>
    </row>
    <row r="32" spans="2:19">
      <c r="B32" s="12"/>
      <c r="C32" s="14"/>
      <c r="F32" s="100" t="s">
        <v>40</v>
      </c>
      <c r="G32" s="99" t="s">
        <v>43</v>
      </c>
      <c r="H32" s="14" t="s">
        <v>42</v>
      </c>
      <c r="I32" s="98" t="s">
        <v>44</v>
      </c>
      <c r="K32" s="14" t="s">
        <v>45</v>
      </c>
      <c r="L32" s="14"/>
      <c r="M32" s="14"/>
      <c r="N32" s="14"/>
      <c r="O32" s="14"/>
      <c r="P32" s="14"/>
      <c r="Q32" s="14"/>
      <c r="R32" s="14"/>
      <c r="S32" s="15"/>
    </row>
    <row r="33" spans="2:19">
      <c r="B33" s="12"/>
      <c r="C33" s="14"/>
      <c r="F33" s="100"/>
      <c r="G33" s="99"/>
      <c r="H33" s="14"/>
      <c r="I33" s="98"/>
      <c r="J33" s="14"/>
      <c r="K33" s="14" t="s">
        <v>46</v>
      </c>
      <c r="L33" s="14"/>
      <c r="M33" s="14"/>
      <c r="N33" s="14"/>
      <c r="O33" s="14"/>
      <c r="P33" s="14"/>
      <c r="Q33" s="14"/>
      <c r="R33" s="14"/>
      <c r="S33" s="15"/>
    </row>
    <row r="34" spans="2:19">
      <c r="B34" s="12"/>
      <c r="C34" s="14"/>
      <c r="F34" s="100" t="s">
        <v>40</v>
      </c>
      <c r="G34" s="111" t="s">
        <v>47</v>
      </c>
      <c r="H34" s="14" t="s">
        <v>42</v>
      </c>
      <c r="I34" s="98" t="s">
        <v>48</v>
      </c>
      <c r="J34" s="14"/>
      <c r="K34" s="112" t="s">
        <v>49</v>
      </c>
      <c r="L34" s="14"/>
      <c r="M34" s="14"/>
      <c r="N34" s="14"/>
      <c r="O34" s="14"/>
      <c r="P34" s="14"/>
      <c r="Q34" s="14"/>
      <c r="R34" s="14"/>
      <c r="S34" s="15"/>
    </row>
    <row r="35" spans="2:19">
      <c r="B35" s="12"/>
      <c r="C35" s="14"/>
      <c r="D35" s="14"/>
      <c r="E35" s="14"/>
      <c r="F35" s="100" t="s">
        <v>40</v>
      </c>
      <c r="G35" s="100">
        <v>150</v>
      </c>
      <c r="H35" s="14" t="s">
        <v>42</v>
      </c>
      <c r="I35" s="98" t="s">
        <v>50</v>
      </c>
      <c r="J35" s="14"/>
      <c r="K35" s="14" t="s">
        <v>51</v>
      </c>
      <c r="L35" s="14"/>
      <c r="M35" s="14"/>
      <c r="N35" s="14"/>
      <c r="O35" s="14"/>
      <c r="P35" s="14"/>
      <c r="Q35" s="14"/>
      <c r="R35" s="14"/>
      <c r="S35" s="15"/>
    </row>
    <row r="36" spans="2:19">
      <c r="B36" s="12"/>
      <c r="C36" s="14"/>
      <c r="D36" s="14"/>
      <c r="E36" s="14"/>
      <c r="F36" s="100" t="s">
        <v>40</v>
      </c>
      <c r="G36" s="100" t="s">
        <v>1364</v>
      </c>
      <c r="H36" s="14" t="s">
        <v>42</v>
      </c>
      <c r="I36" s="14"/>
      <c r="J36" s="14" t="s">
        <v>52</v>
      </c>
      <c r="K36" s="14" t="s">
        <v>1365</v>
      </c>
      <c r="L36" s="14"/>
      <c r="M36" s="14"/>
      <c r="N36" s="14"/>
      <c r="O36" s="14"/>
      <c r="P36" s="14"/>
      <c r="Q36" s="14"/>
      <c r="R36" s="14"/>
      <c r="S36" s="15"/>
    </row>
    <row r="37" spans="2:19">
      <c r="B37" s="308"/>
      <c r="C37" s="309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10"/>
    </row>
    <row r="38" spans="2:19" ht="17.25" customHeight="1">
      <c r="B38" s="299"/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1"/>
    </row>
    <row r="39" spans="2:19">
      <c r="B39" s="16"/>
      <c r="S39" s="13"/>
    </row>
    <row r="40" spans="2:19">
      <c r="B40" s="315" t="s">
        <v>1368</v>
      </c>
      <c r="C40" s="316"/>
      <c r="D40" s="316"/>
      <c r="E40" s="316"/>
      <c r="F40" s="316"/>
      <c r="G40" s="316"/>
      <c r="H40" s="316"/>
      <c r="I40" s="316"/>
      <c r="J40" s="316"/>
      <c r="K40" s="316"/>
      <c r="L40" s="316"/>
      <c r="M40" s="316"/>
      <c r="N40" s="316"/>
      <c r="O40" s="316"/>
      <c r="P40" s="316"/>
      <c r="Q40" s="316"/>
      <c r="R40" s="316"/>
      <c r="S40" s="317"/>
    </row>
    <row r="41" spans="2:19">
      <c r="B41" s="324" t="s">
        <v>53</v>
      </c>
      <c r="C41" s="325"/>
      <c r="D41" s="325"/>
      <c r="E41" s="325"/>
      <c r="F41" s="325"/>
      <c r="G41" s="325"/>
      <c r="H41" s="325"/>
      <c r="I41" s="325"/>
      <c r="J41" s="325"/>
      <c r="K41" s="325"/>
      <c r="L41" s="325"/>
      <c r="M41" s="325"/>
      <c r="N41" s="325"/>
      <c r="O41" s="325"/>
      <c r="P41" s="325"/>
      <c r="Q41" s="325"/>
      <c r="R41" s="325"/>
      <c r="S41" s="326"/>
    </row>
    <row r="42" spans="2:19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9"/>
    </row>
    <row r="43" spans="2:19">
      <c r="B43" s="299" t="str">
        <f>"⑥　申し込み用ファイルの名前を「所属コード・団体名・"&amp;初期ファイル設定①!F2&amp;"」に変更して保存する（例：71千葉附大中"&amp;初期ファイル設定①!F2&amp;"）。"</f>
        <v>⑥　申し込み用ファイルの名前を「所属コード・団体名・市新人」に変更して保存する（例：71千葉附大中市新人）。</v>
      </c>
      <c r="C43" s="300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1"/>
    </row>
    <row r="44" spans="2:19">
      <c r="B44" s="16"/>
      <c r="C44" s="4" t="str">
        <f>"千葉陸協、マスターズ等所属や所属なしで個人申し込みの方は「201千葉陸協-吉本"&amp;初期ファイル設定①!$F$2&amp;"」「281個人-吉本"&amp;初期ファイル設定①!$F$2&amp;"」のようにお名前をお入れください。"</f>
        <v>千葉陸協、マスターズ等所属や所属なしで個人申し込みの方は「201千葉陸協-吉本市新人」「281個人-吉本市新人」のようにお名前をお入れください。</v>
      </c>
      <c r="S44" s="13"/>
    </row>
    <row r="45" spans="2:19">
      <c r="B45" s="299" t="str">
        <f>IF(初期ファイル設定①!A2=5,"　　※中学校の１部（選手権の部）申し込みのと場合は、区別のため「１部・所属コード・学校名・市選手権」に変更して保存する（例：１部７１千葉大附属中市選手権）。","")</f>
        <v/>
      </c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1"/>
    </row>
    <row r="46" spans="2:19">
      <c r="B46" s="299" t="s">
        <v>54</v>
      </c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1"/>
    </row>
    <row r="47" spans="2:19">
      <c r="B47" s="16"/>
      <c r="S47" s="13"/>
    </row>
    <row r="48" spans="2:19">
      <c r="B48" s="318" t="s">
        <v>55</v>
      </c>
      <c r="C48" s="319"/>
      <c r="D48" s="319"/>
      <c r="E48" s="319"/>
      <c r="F48" s="319"/>
      <c r="G48" s="319"/>
      <c r="H48" s="319"/>
      <c r="I48" s="319"/>
      <c r="J48" s="319"/>
      <c r="K48" s="319"/>
      <c r="L48" s="319"/>
      <c r="M48" s="319"/>
      <c r="N48" s="319"/>
      <c r="O48" s="319"/>
      <c r="P48" s="319"/>
      <c r="Q48" s="319"/>
      <c r="R48" s="319"/>
      <c r="S48" s="320"/>
    </row>
    <row r="49" spans="2:19" ht="18" thickBot="1"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2"/>
    </row>
    <row r="50" spans="2:19" ht="18" thickBot="1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2:19">
      <c r="B51" s="321" t="s">
        <v>56</v>
      </c>
      <c r="C51" s="322"/>
      <c r="D51" s="322"/>
      <c r="E51" s="322"/>
      <c r="F51" s="322"/>
      <c r="G51" s="322"/>
      <c r="H51" s="322"/>
      <c r="I51" s="322"/>
      <c r="J51" s="322"/>
      <c r="K51" s="322"/>
      <c r="L51" s="322"/>
      <c r="M51" s="322"/>
      <c r="N51" s="322"/>
      <c r="O51" s="322"/>
      <c r="P51" s="322"/>
      <c r="Q51" s="322"/>
      <c r="R51" s="322"/>
      <c r="S51" s="323"/>
    </row>
    <row r="52" spans="2:19">
      <c r="B52" s="299" t="s">
        <v>57</v>
      </c>
      <c r="C52" s="300"/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1"/>
    </row>
    <row r="53" spans="2:19">
      <c r="B53" s="299" t="str">
        <f>"　　その際、メールの件名には「所属コード・団体名・"&amp;初期ファイル設定①!F2&amp;"」と入力し送付してください（例：71千葉大附中"&amp;初期ファイル設定①!F2&amp;"）。"</f>
        <v>　　その際、メールの件名には「所属コード・団体名・市新人」と入力し送付してください（例：71千葉大附中市新人）。</v>
      </c>
      <c r="C53" s="300"/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1"/>
    </row>
    <row r="54" spans="2:19">
      <c r="B54" s="16"/>
      <c r="C54" s="4" t="str">
        <f>"千葉陸協、マスターズ等所属や所属なしで個人申し込みの方は「201千葉陸協-吉本"&amp;初期ファイル設定①!$F$2&amp;"」「281個人-吉本"&amp;初期ファイル設定①!$F$2&amp;"」のようにお名前をお入れください。"</f>
        <v>千葉陸協、マスターズ等所属や所属なしで個人申し込みの方は「201千葉陸協-吉本市新人」「281個人-吉本市新人」のようにお名前をお入れください。</v>
      </c>
      <c r="S54" s="13"/>
    </row>
    <row r="55" spans="2:19">
      <c r="B55" s="299" t="s">
        <v>54</v>
      </c>
      <c r="C55" s="300"/>
      <c r="D55" s="300"/>
      <c r="E55" s="300"/>
      <c r="F55" s="300"/>
      <c r="G55" s="300"/>
      <c r="H55" s="300"/>
      <c r="I55" s="300"/>
      <c r="J55" s="300"/>
      <c r="K55" s="300"/>
      <c r="L55" s="300"/>
      <c r="M55" s="300"/>
      <c r="N55" s="300"/>
      <c r="O55" s="300"/>
      <c r="P55" s="300"/>
      <c r="Q55" s="300"/>
      <c r="R55" s="300"/>
      <c r="S55" s="301"/>
    </row>
    <row r="56" spans="2:19">
      <c r="B56" s="16"/>
      <c r="S56" s="13"/>
    </row>
    <row r="57" spans="2:19">
      <c r="B57" s="299" t="s">
        <v>58</v>
      </c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1"/>
    </row>
    <row r="58" spans="2:19">
      <c r="B58" s="287" t="s">
        <v>59</v>
      </c>
      <c r="C58" s="288"/>
      <c r="D58" s="288"/>
      <c r="E58" s="288"/>
      <c r="F58" s="288"/>
      <c r="G58" s="288"/>
      <c r="H58" s="288"/>
      <c r="I58" s="288"/>
      <c r="J58" s="288"/>
      <c r="K58" s="288"/>
      <c r="L58" s="288"/>
      <c r="M58" s="288"/>
      <c r="N58" s="288"/>
      <c r="O58" s="288"/>
      <c r="P58" s="288"/>
      <c r="Q58" s="288"/>
      <c r="R58" s="288"/>
      <c r="S58" s="289"/>
    </row>
    <row r="59" spans="2:19">
      <c r="B59" s="24"/>
      <c r="S59" s="13"/>
    </row>
    <row r="60" spans="2:19">
      <c r="B60" s="299" t="s">
        <v>60</v>
      </c>
      <c r="C60" s="300"/>
      <c r="D60" s="300"/>
      <c r="E60" s="300"/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1"/>
    </row>
    <row r="61" spans="2:19">
      <c r="B61" s="16"/>
      <c r="S61" s="13"/>
    </row>
    <row r="62" spans="2:19" ht="25.9" customHeight="1">
      <c r="B62" s="16"/>
      <c r="C62" s="168" t="s">
        <v>61</v>
      </c>
      <c r="D62" s="168"/>
      <c r="E62" s="168"/>
      <c r="F62" s="169" t="s">
        <v>62</v>
      </c>
      <c r="G62" s="171" t="s">
        <v>63</v>
      </c>
      <c r="H62" s="311">
        <f>初期ファイル設定①!I2</f>
        <v>45168</v>
      </c>
      <c r="I62" s="311"/>
      <c r="J62" s="171" t="str">
        <f>"("&amp;TEXT(H62,"aaa")&amp;")"</f>
        <v>(水)</v>
      </c>
      <c r="K62" s="312">
        <f>初期ファイル設定①!J2</f>
        <v>0.70833333333333337</v>
      </c>
      <c r="L62" s="312"/>
      <c r="M62" s="170" t="s">
        <v>64</v>
      </c>
      <c r="O62" s="4" t="s">
        <v>65</v>
      </c>
      <c r="P62" s="4">
        <f ca="1">_xlfn.DAYS(H62,TODAY())</f>
        <v>29</v>
      </c>
      <c r="Q62" s="4" t="s">
        <v>66</v>
      </c>
      <c r="R62" s="4" t="str">
        <f ca="1">IF(P62&lt;0,"締め切りを過ぎてます","")</f>
        <v/>
      </c>
      <c r="S62" s="13"/>
    </row>
    <row r="63" spans="2:19" ht="25.5">
      <c r="B63" s="16"/>
      <c r="C63" s="168"/>
      <c r="D63" s="168"/>
      <c r="E63" s="168"/>
      <c r="F63" s="169"/>
      <c r="G63" s="173" t="s">
        <v>67</v>
      </c>
      <c r="H63" s="285">
        <f>初期ファイル設定①!K2</f>
        <v>45168</v>
      </c>
      <c r="I63" s="285"/>
      <c r="J63" s="173" t="str">
        <f>"("&amp;TEXT(H63,"aaa")&amp;")"</f>
        <v>(水)</v>
      </c>
      <c r="K63" s="313">
        <f>初期ファイル設定①!L2</f>
        <v>0.79166666666666663</v>
      </c>
      <c r="L63" s="313"/>
      <c r="M63" s="172" t="s">
        <v>64</v>
      </c>
      <c r="O63" s="4" t="s">
        <v>65</v>
      </c>
      <c r="P63" s="4">
        <f ca="1">_xlfn.DAYS(H63,TODAY())</f>
        <v>29</v>
      </c>
      <c r="Q63" s="4" t="s">
        <v>66</v>
      </c>
      <c r="R63" s="4" t="str">
        <f ca="1">IF(P63&lt;0,"締め切りを過ぎてます","")</f>
        <v/>
      </c>
      <c r="S63" s="13"/>
    </row>
    <row r="64" spans="2:19" ht="24">
      <c r="B64" s="25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7"/>
    </row>
    <row r="65" spans="2:19">
      <c r="B65" s="287" t="str">
        <f>"申し込み先　：　"&amp;初期ファイル設定①!M2</f>
        <v>申し込み先　：　〒266-0032 千葉市緑区おゆみ野中央４-２ 千葉市立泉谷中学校 気付　千葉市陸上競技協会 木野 真器 宛　（中５１番）</v>
      </c>
      <c r="C65" s="288"/>
      <c r="D65" s="288"/>
      <c r="E65" s="288"/>
      <c r="F65" s="288"/>
      <c r="G65" s="288"/>
      <c r="H65" s="288"/>
      <c r="I65" s="288"/>
      <c r="J65" s="288"/>
      <c r="K65" s="288"/>
      <c r="L65" s="288"/>
      <c r="M65" s="288"/>
      <c r="N65" s="288"/>
      <c r="O65" s="288"/>
      <c r="P65" s="288"/>
      <c r="Q65" s="288"/>
      <c r="R65" s="288"/>
      <c r="S65" s="289"/>
    </row>
    <row r="66" spans="2:19">
      <c r="B66" s="287" t="str">
        <f>"　　TEL　：　"&amp;初期ファイル設定①!N2</f>
        <v>　　TEL　：　043-291-6600</v>
      </c>
      <c r="C66" s="288"/>
      <c r="D66" s="288"/>
      <c r="E66" s="288"/>
      <c r="F66" s="288"/>
      <c r="G66" s="288"/>
      <c r="H66" s="288"/>
      <c r="I66" s="288"/>
      <c r="J66" s="288"/>
      <c r="K66" s="288"/>
      <c r="L66" s="288"/>
      <c r="M66" s="288"/>
      <c r="N66" s="288"/>
      <c r="O66" s="288"/>
      <c r="P66" s="288"/>
      <c r="Q66" s="288"/>
      <c r="R66" s="288"/>
      <c r="S66" s="289"/>
    </row>
    <row r="67" spans="2:19">
      <c r="B67" s="290" t="str">
        <f>"　　メールアドレス　：　"&amp;初期ファイル設定①!O2&amp;"　←こちらにメールを送信"</f>
        <v>　　メールアドレス　：　ｃｈｉｂａｃｉｔｙ＿ｔｒａｃｋａｎｄｆｉｅｌｄ＠ｙａｈｏｏ.ｃｏ.ｊｐ　←こちらにメールを送信</v>
      </c>
      <c r="C67" s="291"/>
      <c r="D67" s="291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2"/>
    </row>
    <row r="68" spans="2:19" ht="18" thickBot="1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2"/>
    </row>
    <row r="70" spans="2:19" ht="18.75">
      <c r="C70"/>
    </row>
  </sheetData>
  <mergeCells count="33">
    <mergeCell ref="B3:S3"/>
    <mergeCell ref="H62:I62"/>
    <mergeCell ref="K62:L62"/>
    <mergeCell ref="K63:L63"/>
    <mergeCell ref="N8:R8"/>
    <mergeCell ref="B57:S57"/>
    <mergeCell ref="B58:S58"/>
    <mergeCell ref="B60:S60"/>
    <mergeCell ref="B38:S38"/>
    <mergeCell ref="B40:S40"/>
    <mergeCell ref="B43:S43"/>
    <mergeCell ref="B46:S46"/>
    <mergeCell ref="B48:S48"/>
    <mergeCell ref="B51:S51"/>
    <mergeCell ref="B45:S45"/>
    <mergeCell ref="B41:S41"/>
    <mergeCell ref="B5:S5"/>
    <mergeCell ref="B7:S7"/>
    <mergeCell ref="B52:S52"/>
    <mergeCell ref="B53:S53"/>
    <mergeCell ref="B55:S55"/>
    <mergeCell ref="B15:S15"/>
    <mergeCell ref="B16:S16"/>
    <mergeCell ref="B17:S17"/>
    <mergeCell ref="B18:S18"/>
    <mergeCell ref="B37:S37"/>
    <mergeCell ref="B19:S19"/>
    <mergeCell ref="B20:S20"/>
    <mergeCell ref="H63:I63"/>
    <mergeCell ref="F10:G10"/>
    <mergeCell ref="B65:S65"/>
    <mergeCell ref="B66:S66"/>
    <mergeCell ref="B67:S67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22A81-B3B7-455D-B42C-8C19D734E438}">
  <dimension ref="A1:AB720"/>
  <sheetViews>
    <sheetView zoomScale="91" zoomScaleNormal="100" workbookViewId="0">
      <selection activeCell="R231" sqref="R231"/>
    </sheetView>
  </sheetViews>
  <sheetFormatPr defaultRowHeight="18.75"/>
  <cols>
    <col min="3" max="3" width="35.25" customWidth="1"/>
    <col min="4" max="4" width="5.75" customWidth="1"/>
    <col min="5" max="5" width="5.875" customWidth="1"/>
    <col min="6" max="6" width="12.125" customWidth="1"/>
    <col min="7" max="7" width="11.5" customWidth="1"/>
    <col min="8" max="21" width="8.875" customWidth="1"/>
  </cols>
  <sheetData>
    <row r="1" spans="1:28"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V1" t="s">
        <v>1312</v>
      </c>
      <c r="W1" s="131">
        <f>カテゴリー・大会選択シート!D2</f>
        <v>1</v>
      </c>
      <c r="X1" t="s">
        <v>1313</v>
      </c>
      <c r="Y1" s="131">
        <v>2023</v>
      </c>
    </row>
    <row r="2" spans="1:28" ht="19.5" thickBot="1">
      <c r="A2" s="131">
        <f>カテゴリー・大会選択シート!D11</f>
        <v>6</v>
      </c>
      <c r="B2" s="149"/>
      <c r="C2" s="131" t="str">
        <f>IF(VLOOKUP($A$2,$A$4:$O$10,C1,FALSE)="","",VLOOKUP($A$2,$A$4:$O$10,C1,FALSE))</f>
        <v>千葉市中学校新人陸上競技大会</v>
      </c>
      <c r="D2" s="131" t="str">
        <f t="shared" ref="D2:O2" si="0">IF(VLOOKUP($A$2,$A$4:$O$10,D1,FALSE)="","",VLOOKUP($A$2,$A$4:$O$10,D1,FALSE))</f>
        <v>千葉市陸上競技協会　会長　様</v>
      </c>
      <c r="E2" s="131" t="str">
        <f t="shared" si="0"/>
        <v/>
      </c>
      <c r="F2" s="131" t="str">
        <f t="shared" si="0"/>
        <v>市新人</v>
      </c>
      <c r="G2" s="166">
        <f t="shared" si="0"/>
        <v>45185</v>
      </c>
      <c r="H2" s="166">
        <f t="shared" si="0"/>
        <v>45186</v>
      </c>
      <c r="I2" s="166">
        <f t="shared" si="0"/>
        <v>45168</v>
      </c>
      <c r="J2" s="167">
        <f t="shared" si="0"/>
        <v>0.70833333333333337</v>
      </c>
      <c r="K2" s="166">
        <f t="shared" si="0"/>
        <v>45168</v>
      </c>
      <c r="L2" s="167">
        <f t="shared" si="0"/>
        <v>0.79166666666666663</v>
      </c>
      <c r="M2" s="131" t="str">
        <f t="shared" si="0"/>
        <v>〒266-0032 千葉市緑区おゆみ野中央４-２ 千葉市立泉谷中学校 気付　千葉市陸上競技協会 木野 真器 宛　（中５１番）</v>
      </c>
      <c r="N2" s="131" t="str">
        <f t="shared" si="0"/>
        <v>043-291-6600</v>
      </c>
      <c r="O2" s="131" t="str">
        <f t="shared" si="0"/>
        <v>ｃｈｉｂａｃｉｔｙ＿ｔｒａｃｋａｎｄｆｉｅｌｄ＠ｙａｈｏｏ.ｃｏ.ｊｐ</v>
      </c>
      <c r="Y2" t="s">
        <v>1314</v>
      </c>
    </row>
    <row r="3" spans="1:28">
      <c r="A3" s="134"/>
      <c r="B3" s="135"/>
      <c r="C3" s="135" t="s">
        <v>76</v>
      </c>
      <c r="D3" s="135" t="s">
        <v>1315</v>
      </c>
      <c r="E3" s="135"/>
      <c r="F3" s="135" t="s">
        <v>1316</v>
      </c>
      <c r="G3" s="135" t="s">
        <v>1317</v>
      </c>
      <c r="H3" s="135" t="s">
        <v>1318</v>
      </c>
      <c r="I3" s="135" t="s">
        <v>1319</v>
      </c>
      <c r="J3" s="135" t="s">
        <v>1320</v>
      </c>
      <c r="K3" s="135" t="s">
        <v>1321</v>
      </c>
      <c r="L3" s="135" t="s">
        <v>1322</v>
      </c>
      <c r="M3" s="135" t="s">
        <v>1323</v>
      </c>
      <c r="N3" s="135" t="s">
        <v>1324</v>
      </c>
      <c r="O3" s="136" t="s">
        <v>1325</v>
      </c>
      <c r="Y3" t="s">
        <v>140</v>
      </c>
      <c r="Z3" t="s">
        <v>1326</v>
      </c>
    </row>
    <row r="4" spans="1:28">
      <c r="A4" s="162">
        <v>1</v>
      </c>
      <c r="B4" s="178"/>
      <c r="C4" s="178" t="s">
        <v>1327</v>
      </c>
      <c r="D4" s="178" t="s">
        <v>1328</v>
      </c>
      <c r="E4" s="178"/>
      <c r="F4" s="178" t="s">
        <v>1329</v>
      </c>
      <c r="G4" s="273">
        <v>45049</v>
      </c>
      <c r="H4" s="178"/>
      <c r="I4" s="273">
        <v>45034</v>
      </c>
      <c r="J4" s="274">
        <v>0.70833333333333337</v>
      </c>
      <c r="K4" s="273">
        <v>45034</v>
      </c>
      <c r="L4" s="274">
        <v>0.79166666666666663</v>
      </c>
      <c r="M4" s="178" t="s">
        <v>1330</v>
      </c>
      <c r="N4" s="178" t="s">
        <v>1331</v>
      </c>
      <c r="O4" s="138" t="s">
        <v>1332</v>
      </c>
      <c r="W4">
        <v>1</v>
      </c>
      <c r="X4" t="s">
        <v>72</v>
      </c>
      <c r="Y4">
        <v>500</v>
      </c>
      <c r="Z4">
        <v>800</v>
      </c>
      <c r="AA4" t="s">
        <v>1333</v>
      </c>
      <c r="AB4" t="s">
        <v>72</v>
      </c>
    </row>
    <row r="5" spans="1:28">
      <c r="A5" s="162">
        <v>2</v>
      </c>
      <c r="B5" s="178"/>
      <c r="C5" s="178" t="s">
        <v>1334</v>
      </c>
      <c r="D5" s="178" t="s">
        <v>1328</v>
      </c>
      <c r="E5" s="178"/>
      <c r="F5" s="178" t="s">
        <v>1335</v>
      </c>
      <c r="G5" s="273">
        <v>45066</v>
      </c>
      <c r="H5" s="273">
        <v>45067</v>
      </c>
      <c r="I5" s="273">
        <v>45044</v>
      </c>
      <c r="J5" s="274">
        <v>0.70833333333333337</v>
      </c>
      <c r="K5" s="273">
        <v>45044</v>
      </c>
      <c r="L5" s="274">
        <v>0.79166666666666663</v>
      </c>
      <c r="M5" s="178" t="s">
        <v>1330</v>
      </c>
      <c r="N5" s="178" t="s">
        <v>1331</v>
      </c>
      <c r="O5" s="138" t="s">
        <v>1369</v>
      </c>
      <c r="W5">
        <v>2</v>
      </c>
      <c r="X5" t="s">
        <v>73</v>
      </c>
      <c r="Y5">
        <v>600</v>
      </c>
      <c r="Z5">
        <v>1000</v>
      </c>
      <c r="AA5" t="s">
        <v>1336</v>
      </c>
      <c r="AB5" t="s">
        <v>1337</v>
      </c>
    </row>
    <row r="6" spans="1:28">
      <c r="A6" s="162">
        <v>3</v>
      </c>
      <c r="B6" s="178"/>
      <c r="C6" s="178" t="s">
        <v>1338</v>
      </c>
      <c r="D6" s="178" t="s">
        <v>1328</v>
      </c>
      <c r="E6" s="178"/>
      <c r="F6" s="178" t="s">
        <v>1339</v>
      </c>
      <c r="G6" s="273">
        <v>45094</v>
      </c>
      <c r="H6" s="178"/>
      <c r="I6" s="273">
        <v>45077</v>
      </c>
      <c r="J6" s="274">
        <v>0.70833333333333337</v>
      </c>
      <c r="K6" s="273">
        <v>45077</v>
      </c>
      <c r="L6" s="274">
        <v>0.79166666666666663</v>
      </c>
      <c r="M6" s="178" t="s">
        <v>1330</v>
      </c>
      <c r="N6" s="178" t="s">
        <v>1331</v>
      </c>
      <c r="O6" s="138" t="s">
        <v>1332</v>
      </c>
      <c r="W6">
        <v>3</v>
      </c>
      <c r="X6" t="s">
        <v>74</v>
      </c>
      <c r="Y6">
        <v>300</v>
      </c>
      <c r="Z6">
        <v>0</v>
      </c>
      <c r="AA6" t="s">
        <v>1340</v>
      </c>
      <c r="AB6" t="s">
        <v>74</v>
      </c>
    </row>
    <row r="7" spans="1:28">
      <c r="A7" s="162">
        <v>4</v>
      </c>
      <c r="B7" s="178"/>
      <c r="C7" s="178" t="s">
        <v>1341</v>
      </c>
      <c r="D7" s="178" t="s">
        <v>1342</v>
      </c>
      <c r="E7" s="178"/>
      <c r="F7" s="178" t="s">
        <v>1343</v>
      </c>
      <c r="G7" s="273">
        <v>45122</v>
      </c>
      <c r="H7" s="273">
        <v>45124</v>
      </c>
      <c r="I7" s="273">
        <v>45100</v>
      </c>
      <c r="J7" s="274">
        <v>0.70833333333333337</v>
      </c>
      <c r="K7" s="273">
        <v>45100</v>
      </c>
      <c r="L7" s="274">
        <v>0.79166666666666663</v>
      </c>
      <c r="M7" s="178" t="s">
        <v>1330</v>
      </c>
      <c r="N7" s="178" t="s">
        <v>1331</v>
      </c>
      <c r="O7" s="138" t="s">
        <v>1332</v>
      </c>
    </row>
    <row r="8" spans="1:28">
      <c r="A8" s="162">
        <v>5</v>
      </c>
      <c r="B8" s="178"/>
      <c r="C8" s="178" t="s">
        <v>1344</v>
      </c>
      <c r="D8" s="178" t="s">
        <v>1328</v>
      </c>
      <c r="E8" s="178"/>
      <c r="F8" s="178" t="s">
        <v>1345</v>
      </c>
      <c r="G8" s="273">
        <v>45157</v>
      </c>
      <c r="H8" s="178"/>
      <c r="I8" s="273">
        <v>45138</v>
      </c>
      <c r="J8" s="274">
        <v>0.66666666666666663</v>
      </c>
      <c r="K8" s="273">
        <v>45138</v>
      </c>
      <c r="L8" s="274">
        <v>0.66666666666666663</v>
      </c>
      <c r="M8" s="178" t="s">
        <v>1330</v>
      </c>
      <c r="N8" s="178" t="s">
        <v>1331</v>
      </c>
      <c r="O8" s="138" t="s">
        <v>1332</v>
      </c>
    </row>
    <row r="9" spans="1:28">
      <c r="A9" s="162">
        <v>6</v>
      </c>
      <c r="B9" s="178"/>
      <c r="C9" s="178" t="s">
        <v>1346</v>
      </c>
      <c r="D9" s="178" t="s">
        <v>1328</v>
      </c>
      <c r="E9" s="178"/>
      <c r="F9" s="178" t="s">
        <v>1347</v>
      </c>
      <c r="G9" s="273">
        <v>45185</v>
      </c>
      <c r="H9" s="273">
        <v>45186</v>
      </c>
      <c r="I9" s="273">
        <v>45168</v>
      </c>
      <c r="J9" s="274">
        <v>0.70833333333333337</v>
      </c>
      <c r="K9" s="273">
        <v>45168</v>
      </c>
      <c r="L9" s="274">
        <v>0.79166666666666663</v>
      </c>
      <c r="M9" s="178" t="s">
        <v>1330</v>
      </c>
      <c r="N9" s="178" t="s">
        <v>1331</v>
      </c>
      <c r="O9" s="138" t="s">
        <v>1332</v>
      </c>
    </row>
    <row r="10" spans="1:28" ht="19.5" thickBot="1">
      <c r="A10" s="163">
        <v>7</v>
      </c>
      <c r="B10" s="140"/>
      <c r="C10" s="140" t="s">
        <v>1348</v>
      </c>
      <c r="D10" s="140" t="s">
        <v>1328</v>
      </c>
      <c r="E10" s="140"/>
      <c r="F10" s="140" t="s">
        <v>1349</v>
      </c>
      <c r="G10" s="164">
        <v>45221</v>
      </c>
      <c r="H10" s="140"/>
      <c r="I10" s="164">
        <v>45191</v>
      </c>
      <c r="J10" s="165">
        <v>0.70833333333333337</v>
      </c>
      <c r="K10" s="164">
        <v>45191</v>
      </c>
      <c r="L10" s="165">
        <v>0.79166666666666663</v>
      </c>
      <c r="M10" s="140" t="s">
        <v>1330</v>
      </c>
      <c r="N10" s="178" t="s">
        <v>1331</v>
      </c>
      <c r="O10" s="141" t="s">
        <v>1332</v>
      </c>
    </row>
    <row r="12" spans="1:28" ht="19.5" thickBot="1">
      <c r="A12" s="160"/>
      <c r="B12" s="160"/>
      <c r="C12" s="160"/>
      <c r="D12" s="160"/>
      <c r="E12" s="160"/>
      <c r="F12" s="160"/>
      <c r="G12" s="150" t="s">
        <v>1350</v>
      </c>
      <c r="H12" s="151" t="s">
        <v>1351</v>
      </c>
      <c r="I12" s="151" t="s">
        <v>1352</v>
      </c>
      <c r="J12" s="151" t="s">
        <v>1353</v>
      </c>
      <c r="K12" s="151" t="s">
        <v>1352</v>
      </c>
      <c r="L12" s="151" t="s">
        <v>1354</v>
      </c>
      <c r="M12" s="151" t="s">
        <v>1352</v>
      </c>
      <c r="N12" s="151" t="s">
        <v>1355</v>
      </c>
      <c r="O12" s="151" t="s">
        <v>1352</v>
      </c>
      <c r="P12" s="151" t="s">
        <v>1356</v>
      </c>
      <c r="Q12" s="151" t="s">
        <v>1352</v>
      </c>
      <c r="R12" s="151" t="s">
        <v>1357</v>
      </c>
      <c r="S12" s="151" t="s">
        <v>1352</v>
      </c>
      <c r="T12" s="151" t="s">
        <v>1358</v>
      </c>
      <c r="U12" s="151" t="s">
        <v>1352</v>
      </c>
    </row>
    <row r="13" spans="1:28">
      <c r="A13" s="224">
        <v>500</v>
      </c>
      <c r="B13" s="134"/>
      <c r="C13" s="135"/>
      <c r="D13" s="135"/>
      <c r="E13" s="135"/>
      <c r="F13" s="135">
        <f>VLOOKUP($A13,$G$13:$U$17,2*$A$2,FALSE)</f>
        <v>2</v>
      </c>
      <c r="G13" s="152">
        <v>500</v>
      </c>
      <c r="H13" s="153">
        <f>COUNT(H14:H17)</f>
        <v>2</v>
      </c>
      <c r="I13" s="153"/>
      <c r="J13" s="154">
        <f t="shared" ref="J13:T13" si="1">COUNT(J14:J17)</f>
        <v>2</v>
      </c>
      <c r="K13" s="154"/>
      <c r="L13" s="154">
        <f t="shared" si="1"/>
        <v>2</v>
      </c>
      <c r="M13" s="153"/>
      <c r="N13" s="154">
        <f t="shared" si="1"/>
        <v>4</v>
      </c>
      <c r="O13" s="153"/>
      <c r="P13" s="154">
        <f t="shared" si="1"/>
        <v>2</v>
      </c>
      <c r="Q13" s="153"/>
      <c r="R13" s="154">
        <f t="shared" si="1"/>
        <v>2</v>
      </c>
      <c r="S13" s="153"/>
      <c r="T13" s="155">
        <f t="shared" si="1"/>
        <v>2</v>
      </c>
      <c r="U13" s="156"/>
    </row>
    <row r="14" spans="1:28">
      <c r="A14" s="225">
        <f>IF(G14-500&gt;F$13,"",G14)</f>
        <v>501</v>
      </c>
      <c r="B14" s="137">
        <f>IF(A14="","",F14)</f>
        <v>17</v>
      </c>
      <c r="C14" s="178" t="str">
        <f>IF(A14="","",VLOOKUP(F14,種目情報!$A:$O,5,FALSE))</f>
        <v>中学共通男子4X100mR</v>
      </c>
      <c r="D14" s="178"/>
      <c r="E14" s="178"/>
      <c r="F14" s="178">
        <f>VLOOKUP($A14,$G$13:$U$17,2*$A$2,FALSE)</f>
        <v>17</v>
      </c>
      <c r="G14" s="157">
        <v>501</v>
      </c>
      <c r="H14" s="227">
        <f t="shared" ref="H14:U17" si="2">IF($W$1=1,IF(H214="","",H214),IF($W$1=2,IF(H414="","",H414),IF($W$1=3,IF(H614="","",H614),"")))</f>
        <v>17</v>
      </c>
      <c r="I14" s="227">
        <f t="shared" ref="I14:U14" si="3">IF($W$1=1,IF(I214="","",I214),IF($W$1=2,IF(I414="","",I414),IF($W$1=3,IF(I614="","",I614),"")))</f>
        <v>1</v>
      </c>
      <c r="J14" s="227">
        <f t="shared" si="3"/>
        <v>17</v>
      </c>
      <c r="K14" s="227">
        <f t="shared" si="3"/>
        <v>1</v>
      </c>
      <c r="L14" s="227">
        <f t="shared" si="3"/>
        <v>17</v>
      </c>
      <c r="M14" s="227">
        <f t="shared" si="3"/>
        <v>1</v>
      </c>
      <c r="N14" s="227">
        <f t="shared" si="3"/>
        <v>17</v>
      </c>
      <c r="O14" s="227">
        <f t="shared" si="3"/>
        <v>1</v>
      </c>
      <c r="P14" s="227">
        <f t="shared" si="3"/>
        <v>17</v>
      </c>
      <c r="Q14" s="227">
        <f t="shared" si="3"/>
        <v>1</v>
      </c>
      <c r="R14" s="227">
        <f t="shared" si="3"/>
        <v>17</v>
      </c>
      <c r="S14" s="227">
        <f t="shared" si="3"/>
        <v>1</v>
      </c>
      <c r="T14" s="227">
        <f t="shared" si="3"/>
        <v>17</v>
      </c>
      <c r="U14" s="228">
        <f t="shared" si="3"/>
        <v>1</v>
      </c>
    </row>
    <row r="15" spans="1:28">
      <c r="A15" s="225" t="str">
        <f t="shared" ref="A15:A17" si="4">IF(G15-500&gt;F$13,"",G15)</f>
        <v/>
      </c>
      <c r="B15" s="137" t="str">
        <f>IF(A15="","",F15)</f>
        <v/>
      </c>
      <c r="C15" s="178" t="str">
        <f>IF(A15="","",VLOOKUP(F15,種目情報!$A:$O,5,FALSE))</f>
        <v/>
      </c>
      <c r="D15" s="178"/>
      <c r="E15" s="178"/>
      <c r="F15" s="178" t="e">
        <f>VLOOKUP($A15,$G$13:$U$17,2*$A$2,FALSE)</f>
        <v>#N/A</v>
      </c>
      <c r="G15" s="157">
        <v>503</v>
      </c>
      <c r="H15" s="227" t="str">
        <f t="shared" si="2"/>
        <v/>
      </c>
      <c r="I15" s="227" t="str">
        <f t="shared" ref="I15:U15" si="5">IF($W$1=1,IF(I215="","",I215),IF($W$1=2,IF(I415="","",I415),IF($W$1=3,IF(I615="","",I615),"")))</f>
        <v/>
      </c>
      <c r="J15" s="227" t="str">
        <f t="shared" si="5"/>
        <v/>
      </c>
      <c r="K15" s="227" t="str">
        <f t="shared" si="5"/>
        <v/>
      </c>
      <c r="L15" s="227" t="str">
        <f t="shared" si="5"/>
        <v/>
      </c>
      <c r="M15" s="227" t="str">
        <f t="shared" si="5"/>
        <v/>
      </c>
      <c r="N15" s="227">
        <f t="shared" si="5"/>
        <v>16</v>
      </c>
      <c r="O15" s="227" t="str">
        <f t="shared" si="5"/>
        <v/>
      </c>
      <c r="P15" s="227" t="str">
        <f t="shared" si="5"/>
        <v/>
      </c>
      <c r="Q15" s="227" t="str">
        <f t="shared" si="5"/>
        <v/>
      </c>
      <c r="R15" s="227" t="str">
        <f t="shared" si="5"/>
        <v/>
      </c>
      <c r="S15" s="227" t="str">
        <f t="shared" si="5"/>
        <v/>
      </c>
      <c r="T15" s="227" t="str">
        <f t="shared" si="5"/>
        <v/>
      </c>
      <c r="U15" s="228" t="str">
        <f t="shared" si="5"/>
        <v/>
      </c>
    </row>
    <row r="16" spans="1:28">
      <c r="A16" s="225">
        <f t="shared" si="4"/>
        <v>502</v>
      </c>
      <c r="B16" s="137">
        <f>IF(A16="","",F16)</f>
        <v>65</v>
      </c>
      <c r="C16" s="178" t="str">
        <f>IF(A16="","",VLOOKUP(F16,種目情報!$A:$O,5,FALSE))</f>
        <v>中学共通女子4X100mR</v>
      </c>
      <c r="D16" s="178"/>
      <c r="E16" s="178"/>
      <c r="F16" s="178">
        <f>VLOOKUP($A16,$G$13:$U$17,2*$A$2,FALSE)</f>
        <v>65</v>
      </c>
      <c r="G16" s="157">
        <v>502</v>
      </c>
      <c r="H16" s="227">
        <f t="shared" si="2"/>
        <v>65</v>
      </c>
      <c r="I16" s="227">
        <f t="shared" ref="I16:U16" si="6">IF($W$1=1,IF(I216="","",I216),IF($W$1=2,IF(I416="","",I416),IF($W$1=3,IF(I616="","",I616),"")))</f>
        <v>1</v>
      </c>
      <c r="J16" s="227">
        <f t="shared" si="6"/>
        <v>65</v>
      </c>
      <c r="K16" s="227">
        <f t="shared" si="6"/>
        <v>1</v>
      </c>
      <c r="L16" s="227">
        <f t="shared" si="6"/>
        <v>65</v>
      </c>
      <c r="M16" s="227">
        <f t="shared" si="6"/>
        <v>1</v>
      </c>
      <c r="N16" s="227">
        <f t="shared" si="6"/>
        <v>65</v>
      </c>
      <c r="O16" s="227">
        <f t="shared" si="6"/>
        <v>1</v>
      </c>
      <c r="P16" s="227">
        <f t="shared" si="6"/>
        <v>65</v>
      </c>
      <c r="Q16" s="227">
        <f t="shared" si="6"/>
        <v>1</v>
      </c>
      <c r="R16" s="227">
        <f t="shared" si="6"/>
        <v>65</v>
      </c>
      <c r="S16" s="227">
        <f t="shared" si="6"/>
        <v>1</v>
      </c>
      <c r="T16" s="227">
        <f t="shared" si="6"/>
        <v>65</v>
      </c>
      <c r="U16" s="228">
        <f t="shared" si="6"/>
        <v>1</v>
      </c>
    </row>
    <row r="17" spans="1:21" ht="19.5" thickBot="1">
      <c r="A17" s="226" t="str">
        <f t="shared" si="4"/>
        <v/>
      </c>
      <c r="B17" s="139" t="str">
        <f>IF(A17="","",F17)</f>
        <v/>
      </c>
      <c r="C17" s="140" t="str">
        <f>IF(A17="","",VLOOKUP(F17,種目情報!$A:$O,5,FALSE))</f>
        <v/>
      </c>
      <c r="D17" s="140"/>
      <c r="E17" s="140"/>
      <c r="F17" s="140" t="e">
        <f>VLOOKUP($A17,$G$13:$U$17,2*$A$2,FALSE)</f>
        <v>#N/A</v>
      </c>
      <c r="G17" s="158">
        <v>504</v>
      </c>
      <c r="H17" s="159" t="str">
        <f t="shared" si="2"/>
        <v/>
      </c>
      <c r="I17" s="159" t="str">
        <f t="shared" si="2"/>
        <v/>
      </c>
      <c r="J17" s="159" t="str">
        <f t="shared" ref="J17" si="7">IF($W$1=1,IF(J217="","",J217),IF($W$1=2,IF(J417="","",J417),IF($W$1=3,IF(J617="","",J617),"")))</f>
        <v/>
      </c>
      <c r="K17" s="159" t="str">
        <f t="shared" si="2"/>
        <v/>
      </c>
      <c r="L17" s="159" t="str">
        <f t="shared" ref="L17" si="8">IF($W$1=1,IF(L217="","",L217),IF($W$1=2,IF(L417="","",L417),IF($W$1=3,IF(L617="","",L617),"")))</f>
        <v/>
      </c>
      <c r="M17" s="159" t="str">
        <f t="shared" si="2"/>
        <v/>
      </c>
      <c r="N17" s="159">
        <f t="shared" ref="N17" si="9">IF($W$1=1,IF(N217="","",N217),IF($W$1=2,IF(N417="","",N417),IF($W$1=3,IF(N617="","",N617),"")))</f>
        <v>64</v>
      </c>
      <c r="O17" s="159" t="str">
        <f t="shared" si="2"/>
        <v/>
      </c>
      <c r="P17" s="159" t="str">
        <f t="shared" ref="P17" si="10">IF($W$1=1,IF(P217="","",P217),IF($W$1=2,IF(P417="","",P417),IF($W$1=3,IF(P617="","",P617),"")))</f>
        <v/>
      </c>
      <c r="Q17" s="159" t="str">
        <f t="shared" si="2"/>
        <v/>
      </c>
      <c r="R17" s="159" t="str">
        <f t="shared" ref="R17" si="11">IF($W$1=1,IF(R217="","",R217),IF($W$1=2,IF(R417="","",R417),IF($W$1=3,IF(R617="","",R617),"")))</f>
        <v/>
      </c>
      <c r="S17" s="159" t="str">
        <f t="shared" si="2"/>
        <v/>
      </c>
      <c r="T17" s="159" t="str">
        <f t="shared" ref="T17" si="12">IF($W$1=1,IF(T217="","",T217),IF($W$1=2,IF(T417="","",T417),IF($W$1=3,IF(T617="","",T617),"")))</f>
        <v/>
      </c>
      <c r="U17" s="229" t="str">
        <f t="shared" si="2"/>
        <v/>
      </c>
    </row>
    <row r="18" spans="1:21">
      <c r="A18" s="134">
        <v>0</v>
      </c>
      <c r="B18" s="144"/>
      <c r="C18" s="135"/>
      <c r="D18" s="135" t="s">
        <v>1359</v>
      </c>
      <c r="E18" s="135" t="s">
        <v>1360</v>
      </c>
      <c r="F18" s="135">
        <f>VLOOKUP($A18,$G$18:$U$68,2*$A$2,FALSE)</f>
        <v>19</v>
      </c>
      <c r="G18" s="152">
        <v>0</v>
      </c>
      <c r="H18" s="153">
        <f>COUNT(H19:H68)</f>
        <v>14</v>
      </c>
      <c r="I18" s="153"/>
      <c r="J18" s="154">
        <f>COUNT(J19:J68)</f>
        <v>18</v>
      </c>
      <c r="K18" s="154"/>
      <c r="L18" s="154">
        <f t="shared" ref="L18:R18" si="13">COUNT(L19:L68)</f>
        <v>15</v>
      </c>
      <c r="M18" s="153"/>
      <c r="N18" s="154">
        <f t="shared" si="13"/>
        <v>18</v>
      </c>
      <c r="O18" s="153"/>
      <c r="P18" s="154">
        <f t="shared" si="13"/>
        <v>10</v>
      </c>
      <c r="Q18" s="153"/>
      <c r="R18" s="154">
        <f t="shared" si="13"/>
        <v>19</v>
      </c>
      <c r="S18" s="153"/>
      <c r="T18" s="155">
        <f>COUNT(T19:T68)</f>
        <v>14</v>
      </c>
      <c r="U18" s="156"/>
    </row>
    <row r="19" spans="1:21">
      <c r="A19" s="142">
        <f>IF(G19&gt;F$18,"",G19)</f>
        <v>1</v>
      </c>
      <c r="B19" s="275">
        <f>IF(A19="","",F19)</f>
        <v>1</v>
      </c>
      <c r="C19" s="178" t="str">
        <f>IF(A19="","",VLOOKUP(F19,種目情報!$A:$O,5,FALSE))</f>
        <v>中学1年男子100m</v>
      </c>
      <c r="D19" s="178">
        <f>IF(A19="","",VLOOKUP(F19,種目情報!A:N,14,FALSE))</f>
        <v>5</v>
      </c>
      <c r="E19" s="178">
        <f>IF(A19="","",VLOOKUP($A19,$G$19:$U$68,2*$A$2+1,FALSE))</f>
        <v>2</v>
      </c>
      <c r="F19" s="178">
        <f t="shared" ref="F19:F50" si="14">VLOOKUP($A19,$G$19:$U$68,2*$A$2,FALSE)</f>
        <v>1</v>
      </c>
      <c r="G19" s="157">
        <v>1</v>
      </c>
      <c r="H19" s="227">
        <f>IF($W$1=1,IF(H219="","",H219),IF($W$1=2,IF(H419="","",H419),IF($W$1=3,IF(H619="","",H619),"")))</f>
        <v>1</v>
      </c>
      <c r="I19" s="227">
        <f t="shared" ref="I19:U19" si="15">IF($W$1=1,IF(I219="","",I219),IF($W$1=2,IF(I419="","",I419),IF($W$1=3,IF(I619="","",I619),"")))</f>
        <v>2</v>
      </c>
      <c r="J19" s="227">
        <f t="shared" si="15"/>
        <v>1</v>
      </c>
      <c r="K19" s="227">
        <f t="shared" si="15"/>
        <v>3</v>
      </c>
      <c r="L19" s="227">
        <f t="shared" si="15"/>
        <v>1</v>
      </c>
      <c r="M19" s="227">
        <f t="shared" si="15"/>
        <v>3</v>
      </c>
      <c r="N19" s="227">
        <f t="shared" si="15"/>
        <v>1</v>
      </c>
      <c r="O19" s="227">
        <f t="shared" si="15"/>
        <v>2</v>
      </c>
      <c r="P19" s="227">
        <f t="shared" si="15"/>
        <v>1</v>
      </c>
      <c r="Q19" s="227">
        <f t="shared" si="15"/>
        <v>3</v>
      </c>
      <c r="R19" s="227">
        <f t="shared" si="15"/>
        <v>1</v>
      </c>
      <c r="S19" s="227">
        <f t="shared" si="15"/>
        <v>2</v>
      </c>
      <c r="T19" s="227">
        <f t="shared" si="15"/>
        <v>1</v>
      </c>
      <c r="U19" s="228">
        <f t="shared" si="15"/>
        <v>2</v>
      </c>
    </row>
    <row r="20" spans="1:21">
      <c r="A20" s="142">
        <f t="shared" ref="A20:A45" si="16">IF(G20&gt;F$18,"",G20)</f>
        <v>2</v>
      </c>
      <c r="B20" s="275">
        <f t="shared" ref="B20:B83" si="17">IF(A20="","",F20)</f>
        <v>2</v>
      </c>
      <c r="C20" s="178" t="str">
        <f>IF(A20="","",VLOOKUP(F20,種目情報!$A:$O,5,FALSE))</f>
        <v>中学2年男子100m</v>
      </c>
      <c r="D20" s="178">
        <f>IF(A20="","",VLOOKUP(F20,種目情報!A:N,14,FALSE))</f>
        <v>2</v>
      </c>
      <c r="E20" s="178">
        <f t="shared" ref="E20:E68" si="18">IF(A20="","",VLOOKUP($A20,$G$19:$U$68,2*$A$2+1,FALSE))</f>
        <v>2</v>
      </c>
      <c r="F20" s="178">
        <f t="shared" si="14"/>
        <v>2</v>
      </c>
      <c r="G20" s="157">
        <v>2</v>
      </c>
      <c r="H20" s="227">
        <f t="shared" ref="H20:U20" si="19">IF($W$1=1,IF(H220="","",H220),IF($W$1=2,IF(H420="","",H420),IF($W$1=3,IF(H620="","",H620),"")))</f>
        <v>2</v>
      </c>
      <c r="I20" s="227">
        <f t="shared" si="19"/>
        <v>2</v>
      </c>
      <c r="J20" s="227">
        <f t="shared" si="19"/>
        <v>2</v>
      </c>
      <c r="K20" s="227">
        <f t="shared" si="19"/>
        <v>3</v>
      </c>
      <c r="L20" s="227">
        <f t="shared" si="19"/>
        <v>2</v>
      </c>
      <c r="M20" s="227">
        <f t="shared" si="19"/>
        <v>3</v>
      </c>
      <c r="N20" s="227">
        <f t="shared" si="19"/>
        <v>2</v>
      </c>
      <c r="O20" s="227">
        <f t="shared" si="19"/>
        <v>2</v>
      </c>
      <c r="P20" s="227">
        <f t="shared" si="19"/>
        <v>4</v>
      </c>
      <c r="Q20" s="227">
        <f t="shared" si="19"/>
        <v>3</v>
      </c>
      <c r="R20" s="227">
        <f t="shared" si="19"/>
        <v>2</v>
      </c>
      <c r="S20" s="227">
        <f t="shared" si="19"/>
        <v>2</v>
      </c>
      <c r="T20" s="227">
        <f t="shared" si="19"/>
        <v>2</v>
      </c>
      <c r="U20" s="228">
        <f t="shared" si="19"/>
        <v>2</v>
      </c>
    </row>
    <row r="21" spans="1:21">
      <c r="A21" s="142">
        <f t="shared" si="16"/>
        <v>3</v>
      </c>
      <c r="B21" s="275">
        <f t="shared" si="17"/>
        <v>6</v>
      </c>
      <c r="C21" s="178" t="str">
        <f>IF(A21="","",VLOOKUP(F21,種目情報!$A:$O,5,FALSE))</f>
        <v>中学共通男子200m</v>
      </c>
      <c r="D21" s="178">
        <f>IF(A21="","",VLOOKUP(F21,種目情報!A:N,14,FALSE))</f>
        <v>30</v>
      </c>
      <c r="E21" s="178">
        <f t="shared" si="18"/>
        <v>2</v>
      </c>
      <c r="F21" s="178">
        <f t="shared" si="14"/>
        <v>6</v>
      </c>
      <c r="G21" s="157">
        <v>3</v>
      </c>
      <c r="H21" s="227">
        <f t="shared" ref="H21:U21" si="20">IF($W$1=1,IF(H221="","",H221),IF($W$1=2,IF(H421="","",H421),IF($W$1=3,IF(H621="","",H621),"")))</f>
        <v>3</v>
      </c>
      <c r="I21" s="227">
        <f t="shared" si="20"/>
        <v>2</v>
      </c>
      <c r="J21" s="227">
        <f t="shared" si="20"/>
        <v>3</v>
      </c>
      <c r="K21" s="227">
        <f t="shared" si="20"/>
        <v>3</v>
      </c>
      <c r="L21" s="227">
        <f t="shared" si="20"/>
        <v>3</v>
      </c>
      <c r="M21" s="227">
        <f t="shared" si="20"/>
        <v>3</v>
      </c>
      <c r="N21" s="227">
        <f t="shared" si="20"/>
        <v>3</v>
      </c>
      <c r="O21" s="227">
        <f t="shared" si="20"/>
        <v>2</v>
      </c>
      <c r="P21" s="227">
        <f t="shared" si="20"/>
        <v>12</v>
      </c>
      <c r="Q21" s="227">
        <f t="shared" si="20"/>
        <v>3</v>
      </c>
      <c r="R21" s="227">
        <f t="shared" si="20"/>
        <v>6</v>
      </c>
      <c r="S21" s="227">
        <f t="shared" si="20"/>
        <v>2</v>
      </c>
      <c r="T21" s="227">
        <f t="shared" si="20"/>
        <v>6</v>
      </c>
      <c r="U21" s="228">
        <f t="shared" si="20"/>
        <v>2</v>
      </c>
    </row>
    <row r="22" spans="1:21">
      <c r="A22" s="142">
        <f t="shared" si="16"/>
        <v>4</v>
      </c>
      <c r="B22" s="275">
        <f t="shared" si="17"/>
        <v>7</v>
      </c>
      <c r="C22" s="178" t="str">
        <f>IF(A22="","",VLOOKUP(F22,種目情報!$A:$O,5,FALSE))</f>
        <v>中学共通男子400m</v>
      </c>
      <c r="D22" s="178">
        <f>IF(A22="","",VLOOKUP(F22,種目情報!A:N,14,FALSE))</f>
        <v>30</v>
      </c>
      <c r="E22" s="178">
        <f t="shared" si="18"/>
        <v>2</v>
      </c>
      <c r="F22" s="178">
        <f t="shared" si="14"/>
        <v>7</v>
      </c>
      <c r="G22" s="157">
        <v>4</v>
      </c>
      <c r="H22" s="227">
        <f t="shared" ref="H22:U22" si="21">IF($W$1=1,IF(H222="","",H222),IF($W$1=2,IF(H422="","",H422),IF($W$1=3,IF(H622="","",H622),"")))</f>
        <v>6</v>
      </c>
      <c r="I22" s="227">
        <f t="shared" si="21"/>
        <v>2</v>
      </c>
      <c r="J22" s="227">
        <f t="shared" si="21"/>
        <v>6</v>
      </c>
      <c r="K22" s="227">
        <f t="shared" si="21"/>
        <v>3</v>
      </c>
      <c r="L22" s="227">
        <f t="shared" si="21"/>
        <v>6</v>
      </c>
      <c r="M22" s="227">
        <f t="shared" si="21"/>
        <v>3</v>
      </c>
      <c r="N22" s="227">
        <f t="shared" si="21"/>
        <v>6</v>
      </c>
      <c r="O22" s="227">
        <f t="shared" si="21"/>
        <v>2</v>
      </c>
      <c r="P22" s="227">
        <f t="shared" si="21"/>
        <v>14</v>
      </c>
      <c r="Q22" s="227">
        <f t="shared" si="21"/>
        <v>3</v>
      </c>
      <c r="R22" s="227">
        <f t="shared" si="21"/>
        <v>7</v>
      </c>
      <c r="S22" s="227">
        <f t="shared" si="21"/>
        <v>2</v>
      </c>
      <c r="T22" s="227">
        <f t="shared" si="21"/>
        <v>7</v>
      </c>
      <c r="U22" s="228">
        <f t="shared" si="21"/>
        <v>2</v>
      </c>
    </row>
    <row r="23" spans="1:21">
      <c r="A23" s="142">
        <f t="shared" si="16"/>
        <v>5</v>
      </c>
      <c r="B23" s="275">
        <f t="shared" si="17"/>
        <v>8</v>
      </c>
      <c r="C23" s="178" t="str">
        <f>IF(A23="","",VLOOKUP(F23,種目情報!$A:$O,5,FALSE))</f>
        <v>中学共通男子800m</v>
      </c>
      <c r="D23" s="178">
        <f>IF(A23="","",VLOOKUP(F23,種目情報!A:N,14,FALSE))</f>
        <v>30</v>
      </c>
      <c r="E23" s="178">
        <f t="shared" si="18"/>
        <v>2</v>
      </c>
      <c r="F23" s="178">
        <f t="shared" si="14"/>
        <v>8</v>
      </c>
      <c r="G23" s="157">
        <v>5</v>
      </c>
      <c r="H23" s="227">
        <f t="shared" ref="H23:U23" si="22">IF($W$1=1,IF(H223="","",H223),IF($W$1=2,IF(H423="","",H423),IF($W$1=3,IF(H623="","",H623),"")))</f>
        <v>7</v>
      </c>
      <c r="I23" s="227">
        <f t="shared" si="22"/>
        <v>2</v>
      </c>
      <c r="J23" s="227">
        <f t="shared" si="22"/>
        <v>7</v>
      </c>
      <c r="K23" s="227">
        <f t="shared" si="22"/>
        <v>3</v>
      </c>
      <c r="L23" s="227">
        <f t="shared" si="22"/>
        <v>7</v>
      </c>
      <c r="M23" s="227">
        <f t="shared" si="22"/>
        <v>3</v>
      </c>
      <c r="N23" s="227">
        <f t="shared" si="22"/>
        <v>7</v>
      </c>
      <c r="O23" s="227">
        <f t="shared" si="22"/>
        <v>2</v>
      </c>
      <c r="P23" s="227">
        <f t="shared" si="22"/>
        <v>15</v>
      </c>
      <c r="Q23" s="227">
        <f t="shared" si="22"/>
        <v>3</v>
      </c>
      <c r="R23" s="227">
        <f t="shared" si="22"/>
        <v>8</v>
      </c>
      <c r="S23" s="227">
        <f t="shared" si="22"/>
        <v>2</v>
      </c>
      <c r="T23" s="227">
        <f t="shared" si="22"/>
        <v>8</v>
      </c>
      <c r="U23" s="228">
        <f t="shared" si="22"/>
        <v>2</v>
      </c>
    </row>
    <row r="24" spans="1:21">
      <c r="A24" s="142">
        <f t="shared" si="16"/>
        <v>6</v>
      </c>
      <c r="B24" s="275">
        <f t="shared" si="17"/>
        <v>12</v>
      </c>
      <c r="C24" s="178" t="str">
        <f>IF(A24="","",VLOOKUP(F24,種目情報!$A:$O,5,FALSE))</f>
        <v>中学共通男子1500m</v>
      </c>
      <c r="D24" s="178">
        <f>IF(A24="","",VLOOKUP(F24,種目情報!A:N,14,FALSE))</f>
        <v>30</v>
      </c>
      <c r="E24" s="178">
        <f t="shared" si="18"/>
        <v>2</v>
      </c>
      <c r="F24" s="178">
        <f t="shared" si="14"/>
        <v>12</v>
      </c>
      <c r="G24" s="157">
        <v>6</v>
      </c>
      <c r="H24" s="227">
        <f t="shared" ref="H24:U24" si="23">IF($W$1=1,IF(H224="","",H224),IF($W$1=2,IF(H424="","",H424),IF($W$1=3,IF(H624="","",H624),"")))</f>
        <v>8</v>
      </c>
      <c r="I24" s="227">
        <f t="shared" si="23"/>
        <v>2</v>
      </c>
      <c r="J24" s="227">
        <f t="shared" si="23"/>
        <v>8</v>
      </c>
      <c r="K24" s="227">
        <f t="shared" si="23"/>
        <v>3</v>
      </c>
      <c r="L24" s="227">
        <f t="shared" si="23"/>
        <v>8</v>
      </c>
      <c r="M24" s="227">
        <f t="shared" si="23"/>
        <v>3</v>
      </c>
      <c r="N24" s="227">
        <f t="shared" si="23"/>
        <v>8</v>
      </c>
      <c r="O24" s="227">
        <f t="shared" si="23"/>
        <v>2</v>
      </c>
      <c r="P24" s="227">
        <f t="shared" si="23"/>
        <v>18</v>
      </c>
      <c r="Q24" s="227">
        <f t="shared" si="23"/>
        <v>3</v>
      </c>
      <c r="R24" s="227">
        <f t="shared" si="23"/>
        <v>12</v>
      </c>
      <c r="S24" s="227">
        <f t="shared" si="23"/>
        <v>2</v>
      </c>
      <c r="T24" s="227">
        <f t="shared" si="23"/>
        <v>12</v>
      </c>
      <c r="U24" s="228">
        <f t="shared" si="23"/>
        <v>2</v>
      </c>
    </row>
    <row r="25" spans="1:21">
      <c r="A25" s="142">
        <f t="shared" si="16"/>
        <v>7</v>
      </c>
      <c r="B25" s="275">
        <f t="shared" si="17"/>
        <v>13</v>
      </c>
      <c r="C25" s="178" t="str">
        <f>IF(A25="","",VLOOKUP(F25,種目情報!$A:$O,5,FALSE))</f>
        <v>中学共通男子3000m</v>
      </c>
      <c r="D25" s="178">
        <f>IF(A25="","",VLOOKUP(F25,種目情報!A:N,14,FALSE))</f>
        <v>30</v>
      </c>
      <c r="E25" s="178">
        <f t="shared" si="18"/>
        <v>2</v>
      </c>
      <c r="F25" s="178">
        <f t="shared" si="14"/>
        <v>13</v>
      </c>
      <c r="G25" s="157">
        <v>7</v>
      </c>
      <c r="H25" s="227">
        <f t="shared" ref="H25:U25" si="24">IF($W$1=1,IF(H225="","",H225),IF($W$1=2,IF(H425="","",H425),IF($W$1=3,IF(H625="","",H625),"")))</f>
        <v>12</v>
      </c>
      <c r="I25" s="227">
        <f t="shared" si="24"/>
        <v>2</v>
      </c>
      <c r="J25" s="227">
        <f t="shared" si="24"/>
        <v>9</v>
      </c>
      <c r="K25" s="227">
        <f t="shared" si="24"/>
        <v>3</v>
      </c>
      <c r="L25" s="227">
        <f t="shared" si="24"/>
        <v>12</v>
      </c>
      <c r="M25" s="227">
        <f t="shared" si="24"/>
        <v>3</v>
      </c>
      <c r="N25" s="227">
        <f t="shared" si="24"/>
        <v>9</v>
      </c>
      <c r="O25" s="227">
        <f t="shared" si="24"/>
        <v>2</v>
      </c>
      <c r="P25" s="227">
        <f t="shared" si="24"/>
        <v>19</v>
      </c>
      <c r="Q25" s="227">
        <f t="shared" si="24"/>
        <v>3</v>
      </c>
      <c r="R25" s="227">
        <f t="shared" si="24"/>
        <v>13</v>
      </c>
      <c r="S25" s="227">
        <f t="shared" si="24"/>
        <v>2</v>
      </c>
      <c r="T25" s="227">
        <f t="shared" si="24"/>
        <v>13</v>
      </c>
      <c r="U25" s="228">
        <f t="shared" si="24"/>
        <v>2</v>
      </c>
    </row>
    <row r="26" spans="1:21">
      <c r="A26" s="142">
        <f t="shared" si="16"/>
        <v>8</v>
      </c>
      <c r="B26" s="275">
        <f t="shared" si="17"/>
        <v>14</v>
      </c>
      <c r="C26" s="178" t="str">
        <f>IF(A26="","",VLOOKUP(F26,種目情報!$A:$O,5,FALSE))</f>
        <v>中学共通男子110mH(0.914m)</v>
      </c>
      <c r="D26" s="178">
        <f>IF(A26="","",VLOOKUP(F26,種目情報!A:N,14,FALSE))</f>
        <v>30</v>
      </c>
      <c r="E26" s="178">
        <f t="shared" si="18"/>
        <v>2</v>
      </c>
      <c r="F26" s="178">
        <f t="shared" si="14"/>
        <v>14</v>
      </c>
      <c r="G26" s="157">
        <v>8</v>
      </c>
      <c r="H26" s="227">
        <f t="shared" ref="H26:U26" si="25">IF($W$1=1,IF(H226="","",H226),IF($W$1=2,IF(H426="","",H426),IF($W$1=3,IF(H626="","",H626),"")))</f>
        <v>13</v>
      </c>
      <c r="I26" s="227">
        <f t="shared" si="25"/>
        <v>2</v>
      </c>
      <c r="J26" s="227">
        <f t="shared" si="25"/>
        <v>11</v>
      </c>
      <c r="K26" s="227">
        <f t="shared" si="25"/>
        <v>3</v>
      </c>
      <c r="L26" s="227">
        <f t="shared" si="25"/>
        <v>13</v>
      </c>
      <c r="M26" s="227">
        <f t="shared" si="25"/>
        <v>3</v>
      </c>
      <c r="N26" s="227">
        <f t="shared" si="25"/>
        <v>11</v>
      </c>
      <c r="O26" s="227">
        <f t="shared" si="25"/>
        <v>2</v>
      </c>
      <c r="P26" s="227">
        <f t="shared" si="25"/>
        <v>23</v>
      </c>
      <c r="Q26" s="227">
        <f t="shared" si="25"/>
        <v>3</v>
      </c>
      <c r="R26" s="227">
        <f t="shared" si="25"/>
        <v>14</v>
      </c>
      <c r="S26" s="227">
        <f t="shared" si="25"/>
        <v>2</v>
      </c>
      <c r="T26" s="227">
        <f t="shared" si="25"/>
        <v>14</v>
      </c>
      <c r="U26" s="228">
        <f t="shared" si="25"/>
        <v>2</v>
      </c>
    </row>
    <row r="27" spans="1:21">
      <c r="A27" s="142">
        <f t="shared" si="16"/>
        <v>9</v>
      </c>
      <c r="B27" s="275">
        <f t="shared" si="17"/>
        <v>18</v>
      </c>
      <c r="C27" s="178" t="str">
        <f>IF(A27="","",VLOOKUP(F27,種目情報!$A:$O,5,FALSE))</f>
        <v>中学共通男子走高跳</v>
      </c>
      <c r="D27" s="178">
        <f>IF(A27="","",VLOOKUP(F27,種目情報!A:N,14,FALSE))</f>
        <v>30</v>
      </c>
      <c r="E27" s="178">
        <f t="shared" si="18"/>
        <v>2</v>
      </c>
      <c r="F27" s="178">
        <f t="shared" si="14"/>
        <v>18</v>
      </c>
      <c r="G27" s="157">
        <v>9</v>
      </c>
      <c r="H27" s="227">
        <f t="shared" ref="H27:U27" si="26">IF($W$1=1,IF(H227="","",H227),IF($W$1=2,IF(H427="","",H427),IF($W$1=3,IF(H627="","",H627),"")))</f>
        <v>14</v>
      </c>
      <c r="I27" s="227">
        <f t="shared" si="26"/>
        <v>2</v>
      </c>
      <c r="J27" s="227">
        <f t="shared" si="26"/>
        <v>13</v>
      </c>
      <c r="K27" s="227">
        <f t="shared" si="26"/>
        <v>3</v>
      </c>
      <c r="L27" s="227">
        <f t="shared" si="26"/>
        <v>14</v>
      </c>
      <c r="M27" s="227">
        <f t="shared" si="26"/>
        <v>3</v>
      </c>
      <c r="N27" s="227">
        <f t="shared" si="26"/>
        <v>13</v>
      </c>
      <c r="O27" s="227">
        <f t="shared" si="26"/>
        <v>2</v>
      </c>
      <c r="P27" s="227">
        <f t="shared" si="26"/>
        <v>25</v>
      </c>
      <c r="Q27" s="227">
        <f t="shared" si="26"/>
        <v>3</v>
      </c>
      <c r="R27" s="227">
        <f t="shared" si="26"/>
        <v>18</v>
      </c>
      <c r="S27" s="227">
        <f t="shared" si="26"/>
        <v>2</v>
      </c>
      <c r="T27" s="227">
        <f t="shared" si="26"/>
        <v>18</v>
      </c>
      <c r="U27" s="228">
        <f t="shared" si="26"/>
        <v>2</v>
      </c>
    </row>
    <row r="28" spans="1:21">
      <c r="A28" s="142">
        <f t="shared" si="16"/>
        <v>10</v>
      </c>
      <c r="B28" s="275">
        <f t="shared" si="17"/>
        <v>19</v>
      </c>
      <c r="C28" s="178" t="str">
        <f>IF(A28="","",VLOOKUP(F28,種目情報!$A:$O,5,FALSE))</f>
        <v>中学共通男子棒高跳</v>
      </c>
      <c r="D28" s="178">
        <f>IF(A28="","",VLOOKUP(F28,種目情報!A:N,14,FALSE))</f>
        <v>30</v>
      </c>
      <c r="E28" s="178">
        <f t="shared" si="18"/>
        <v>2</v>
      </c>
      <c r="F28" s="178">
        <f t="shared" si="14"/>
        <v>19</v>
      </c>
      <c r="G28" s="157">
        <v>10</v>
      </c>
      <c r="H28" s="227">
        <f t="shared" ref="H28:U28" si="27">IF($W$1=1,IF(H228="","",H228),IF($W$1=2,IF(H428="","",H428),IF($W$1=3,IF(H628="","",H628),"")))</f>
        <v>18</v>
      </c>
      <c r="I28" s="227">
        <f t="shared" si="27"/>
        <v>2</v>
      </c>
      <c r="J28" s="227">
        <f t="shared" si="27"/>
        <v>14</v>
      </c>
      <c r="K28" s="227">
        <f t="shared" si="27"/>
        <v>3</v>
      </c>
      <c r="L28" s="227">
        <f t="shared" si="27"/>
        <v>18</v>
      </c>
      <c r="M28" s="227">
        <f t="shared" si="27"/>
        <v>2</v>
      </c>
      <c r="N28" s="227">
        <f t="shared" si="27"/>
        <v>14</v>
      </c>
      <c r="O28" s="227">
        <f t="shared" si="27"/>
        <v>2</v>
      </c>
      <c r="P28" s="227">
        <f t="shared" si="27"/>
        <v>32</v>
      </c>
      <c r="Q28" s="227">
        <f t="shared" si="27"/>
        <v>100</v>
      </c>
      <c r="R28" s="227">
        <f t="shared" si="27"/>
        <v>19</v>
      </c>
      <c r="S28" s="227">
        <f t="shared" si="27"/>
        <v>2</v>
      </c>
      <c r="T28" s="227">
        <f t="shared" si="27"/>
        <v>19</v>
      </c>
      <c r="U28" s="228">
        <f t="shared" si="27"/>
        <v>2</v>
      </c>
    </row>
    <row r="29" spans="1:21">
      <c r="A29" s="142">
        <f t="shared" si="16"/>
        <v>11</v>
      </c>
      <c r="B29" s="275">
        <f t="shared" si="17"/>
        <v>20</v>
      </c>
      <c r="C29" s="178" t="str">
        <f>IF(A29="","",VLOOKUP(F29,種目情報!$A:$O,5,FALSE))</f>
        <v>中学1年男子走幅跳</v>
      </c>
      <c r="D29" s="178">
        <f>IF(A29="","",VLOOKUP(F29,種目情報!A:N,14,FALSE))</f>
        <v>5</v>
      </c>
      <c r="E29" s="178">
        <f t="shared" si="18"/>
        <v>2</v>
      </c>
      <c r="F29" s="178">
        <f t="shared" si="14"/>
        <v>20</v>
      </c>
      <c r="G29" s="157">
        <v>11</v>
      </c>
      <c r="H29" s="227">
        <f t="shared" ref="H29:U29" si="28">IF($W$1=1,IF(H229="","",H229),IF($W$1=2,IF(H429="","",H429),IF($W$1=3,IF(H629="","",H629),"")))</f>
        <v>19</v>
      </c>
      <c r="I29" s="227">
        <f t="shared" si="28"/>
        <v>2</v>
      </c>
      <c r="J29" s="227">
        <f t="shared" si="28"/>
        <v>18</v>
      </c>
      <c r="K29" s="227">
        <f t="shared" si="28"/>
        <v>3</v>
      </c>
      <c r="L29" s="227">
        <f t="shared" si="28"/>
        <v>19</v>
      </c>
      <c r="M29" s="227">
        <f t="shared" si="28"/>
        <v>2</v>
      </c>
      <c r="N29" s="227">
        <f t="shared" si="28"/>
        <v>18</v>
      </c>
      <c r="O29" s="227">
        <f t="shared" si="28"/>
        <v>2</v>
      </c>
      <c r="P29" s="227" t="str">
        <f t="shared" si="28"/>
        <v/>
      </c>
      <c r="Q29" s="227" t="str">
        <f t="shared" si="28"/>
        <v/>
      </c>
      <c r="R29" s="227">
        <f t="shared" si="28"/>
        <v>20</v>
      </c>
      <c r="S29" s="227">
        <f t="shared" si="28"/>
        <v>2</v>
      </c>
      <c r="T29" s="227">
        <f t="shared" si="28"/>
        <v>23</v>
      </c>
      <c r="U29" s="228">
        <f t="shared" si="28"/>
        <v>2</v>
      </c>
    </row>
    <row r="30" spans="1:21">
      <c r="A30" s="142">
        <f t="shared" si="16"/>
        <v>12</v>
      </c>
      <c r="B30" s="275">
        <f t="shared" si="17"/>
        <v>21</v>
      </c>
      <c r="C30" s="178" t="str">
        <f>IF(A30="","",VLOOKUP(F30,種目情報!$A:$O,5,FALSE))</f>
        <v>中学2年男子走幅跳</v>
      </c>
      <c r="D30" s="178">
        <f>IF(A30="","",VLOOKUP(F30,種目情報!A:N,14,FALSE))</f>
        <v>2</v>
      </c>
      <c r="E30" s="178">
        <f t="shared" si="18"/>
        <v>2</v>
      </c>
      <c r="F30" s="178">
        <f t="shared" si="14"/>
        <v>21</v>
      </c>
      <c r="G30" s="157">
        <v>12</v>
      </c>
      <c r="H30" s="227">
        <f t="shared" ref="H30:U30" si="29">IF($W$1=1,IF(H230="","",H230),IF($W$1=2,IF(H430="","",H430),IF($W$1=3,IF(H630="","",H630),"")))</f>
        <v>23</v>
      </c>
      <c r="I30" s="227">
        <f t="shared" si="29"/>
        <v>2</v>
      </c>
      <c r="J30" s="227">
        <f t="shared" si="29"/>
        <v>19</v>
      </c>
      <c r="K30" s="227">
        <f t="shared" si="29"/>
        <v>3</v>
      </c>
      <c r="L30" s="227">
        <f t="shared" si="29"/>
        <v>23</v>
      </c>
      <c r="M30" s="227">
        <f t="shared" si="29"/>
        <v>4</v>
      </c>
      <c r="N30" s="227">
        <f t="shared" si="29"/>
        <v>19</v>
      </c>
      <c r="O30" s="227">
        <f t="shared" si="29"/>
        <v>2</v>
      </c>
      <c r="P30" s="227" t="str">
        <f t="shared" si="29"/>
        <v/>
      </c>
      <c r="Q30" s="227" t="str">
        <f t="shared" si="29"/>
        <v/>
      </c>
      <c r="R30" s="227">
        <f t="shared" si="29"/>
        <v>21</v>
      </c>
      <c r="S30" s="227">
        <f t="shared" si="29"/>
        <v>2</v>
      </c>
      <c r="T30" s="227">
        <f t="shared" si="29"/>
        <v>24</v>
      </c>
      <c r="U30" s="228">
        <f t="shared" si="29"/>
        <v>2</v>
      </c>
    </row>
    <row r="31" spans="1:21">
      <c r="A31" s="142">
        <f t="shared" si="16"/>
        <v>13</v>
      </c>
      <c r="B31" s="275">
        <f t="shared" si="17"/>
        <v>24</v>
      </c>
      <c r="C31" s="178" t="str">
        <f>IF(A31="","",VLOOKUP(F31,種目情報!$A:$O,5,FALSE))</f>
        <v>中学共通男子砲丸投(4.000kg)</v>
      </c>
      <c r="D31" s="178">
        <f>IF(A31="","",VLOOKUP(F31,種目情報!A:N,14,FALSE))</f>
        <v>30</v>
      </c>
      <c r="E31" s="178">
        <f t="shared" si="18"/>
        <v>2</v>
      </c>
      <c r="F31" s="178">
        <f t="shared" si="14"/>
        <v>24</v>
      </c>
      <c r="G31" s="157">
        <v>13</v>
      </c>
      <c r="H31" s="227">
        <f t="shared" ref="H31:U31" si="30">IF($W$1=1,IF(H231="","",H231),IF($W$1=2,IF(H431="","",H431),IF($W$1=3,IF(H631="","",H631),"")))</f>
        <v>25</v>
      </c>
      <c r="I31" s="227">
        <f t="shared" si="30"/>
        <v>2</v>
      </c>
      <c r="J31" s="227">
        <f t="shared" si="30"/>
        <v>20</v>
      </c>
      <c r="K31" s="227">
        <f t="shared" si="30"/>
        <v>3</v>
      </c>
      <c r="L31" s="227">
        <f t="shared" si="30"/>
        <v>25</v>
      </c>
      <c r="M31" s="227">
        <f t="shared" si="30"/>
        <v>2</v>
      </c>
      <c r="N31" s="227">
        <f t="shared" si="30"/>
        <v>20</v>
      </c>
      <c r="O31" s="227">
        <f t="shared" si="30"/>
        <v>2</v>
      </c>
      <c r="P31" s="227" t="str">
        <f t="shared" si="30"/>
        <v/>
      </c>
      <c r="Q31" s="227" t="str">
        <f t="shared" si="30"/>
        <v/>
      </c>
      <c r="R31" s="227">
        <f t="shared" si="30"/>
        <v>24</v>
      </c>
      <c r="S31" s="227">
        <f t="shared" si="30"/>
        <v>2</v>
      </c>
      <c r="T31" s="227">
        <f t="shared" si="30"/>
        <v>26</v>
      </c>
      <c r="U31" s="228">
        <f t="shared" si="30"/>
        <v>2</v>
      </c>
    </row>
    <row r="32" spans="1:21">
      <c r="A32" s="142">
        <f t="shared" si="16"/>
        <v>14</v>
      </c>
      <c r="B32" s="275">
        <f t="shared" si="17"/>
        <v>26</v>
      </c>
      <c r="C32" s="178" t="str">
        <f>IF(A32="","",VLOOKUP(F32,種目情報!$A:$O,5,FALSE))</f>
        <v>中学共通男子円盤投(1.500kg)</v>
      </c>
      <c r="D32" s="178">
        <f>IF(A32="","",VLOOKUP(F32,種目情報!A:N,14,FALSE))</f>
        <v>30</v>
      </c>
      <c r="E32" s="178">
        <f t="shared" si="18"/>
        <v>2</v>
      </c>
      <c r="F32" s="178">
        <f t="shared" si="14"/>
        <v>26</v>
      </c>
      <c r="G32" s="157">
        <v>14</v>
      </c>
      <c r="H32" s="227">
        <f t="shared" ref="H32:T32" si="31">IF($W$1=1,IF(H232="","",H232),IF($W$1=2,IF(H432="","",H432),IF($W$1=3,IF(H632="","",H632),"")))</f>
        <v>32</v>
      </c>
      <c r="I32" s="227">
        <f t="shared" si="31"/>
        <v>100</v>
      </c>
      <c r="J32" s="227">
        <f t="shared" si="31"/>
        <v>22</v>
      </c>
      <c r="K32" s="227">
        <f t="shared" si="31"/>
        <v>3</v>
      </c>
      <c r="L32" s="227">
        <f t="shared" si="31"/>
        <v>27</v>
      </c>
      <c r="M32" s="227">
        <f t="shared" si="31"/>
        <v>2</v>
      </c>
      <c r="N32" s="227">
        <f t="shared" si="31"/>
        <v>22</v>
      </c>
      <c r="O32" s="227">
        <f t="shared" si="31"/>
        <v>2</v>
      </c>
      <c r="P32" s="227" t="str">
        <f t="shared" si="31"/>
        <v/>
      </c>
      <c r="Q32" s="227" t="str">
        <f t="shared" si="31"/>
        <v/>
      </c>
      <c r="R32" s="227">
        <f t="shared" si="31"/>
        <v>26</v>
      </c>
      <c r="S32" s="227">
        <f t="shared" si="31"/>
        <v>2</v>
      </c>
      <c r="T32" s="227">
        <f t="shared" si="31"/>
        <v>32</v>
      </c>
      <c r="U32" s="228">
        <v>100</v>
      </c>
    </row>
    <row r="33" spans="1:21">
      <c r="A33" s="142">
        <f t="shared" si="16"/>
        <v>15</v>
      </c>
      <c r="B33" s="275">
        <f t="shared" si="17"/>
        <v>27</v>
      </c>
      <c r="C33" s="178" t="str">
        <f>IF(A33="","",VLOOKUP(F33,種目情報!$A:$O,5,FALSE))</f>
        <v>中学共通男子四種競技(男子)</v>
      </c>
      <c r="D33" s="178">
        <f>IF(A33="","",VLOOKUP(F33,種目情報!A:N,14,FALSE))</f>
        <v>30</v>
      </c>
      <c r="E33" s="178">
        <f t="shared" si="18"/>
        <v>2</v>
      </c>
      <c r="F33" s="178">
        <f t="shared" si="14"/>
        <v>27</v>
      </c>
      <c r="G33" s="157">
        <v>15</v>
      </c>
      <c r="H33" s="227" t="str">
        <f t="shared" ref="H33:U33" si="32">IF($W$1=1,IF(H233="","",H233),IF($W$1=2,IF(H433="","",H433),IF($W$1=3,IF(H633="","",H633),"")))</f>
        <v/>
      </c>
      <c r="I33" s="227" t="str">
        <f t="shared" si="32"/>
        <v/>
      </c>
      <c r="J33" s="227">
        <f t="shared" si="32"/>
        <v>25</v>
      </c>
      <c r="K33" s="227">
        <f t="shared" si="32"/>
        <v>3</v>
      </c>
      <c r="L33" s="227">
        <f t="shared" si="32"/>
        <v>32</v>
      </c>
      <c r="M33" s="227">
        <f t="shared" si="32"/>
        <v>100</v>
      </c>
      <c r="N33" s="227">
        <f t="shared" si="32"/>
        <v>25</v>
      </c>
      <c r="O33" s="227">
        <f t="shared" si="32"/>
        <v>2</v>
      </c>
      <c r="P33" s="227" t="str">
        <f t="shared" si="32"/>
        <v/>
      </c>
      <c r="Q33" s="227" t="str">
        <f t="shared" si="32"/>
        <v/>
      </c>
      <c r="R33" s="227">
        <f t="shared" si="32"/>
        <v>27</v>
      </c>
      <c r="S33" s="227">
        <f t="shared" si="32"/>
        <v>2</v>
      </c>
      <c r="T33" s="227" t="str">
        <f t="shared" si="32"/>
        <v/>
      </c>
      <c r="U33" s="228" t="str">
        <f t="shared" si="32"/>
        <v/>
      </c>
    </row>
    <row r="34" spans="1:21">
      <c r="A34" s="142">
        <f t="shared" si="16"/>
        <v>16</v>
      </c>
      <c r="B34" s="275">
        <f t="shared" si="17"/>
        <v>28</v>
      </c>
      <c r="C34" s="178" t="str">
        <f>IF(A34="","",VLOOKUP(F34,種目情報!$A:$O,5,FALSE))</f>
        <v>中学1年男子オープン100m</v>
      </c>
      <c r="D34" s="178">
        <f>IF(A34="","",VLOOKUP(F34,種目情報!A:N,14,FALSE))</f>
        <v>5</v>
      </c>
      <c r="E34" s="178" t="str">
        <f t="shared" si="18"/>
        <v/>
      </c>
      <c r="F34" s="178">
        <f t="shared" si="14"/>
        <v>28</v>
      </c>
      <c r="G34" s="157">
        <v>16</v>
      </c>
      <c r="H34" s="227" t="str">
        <f t="shared" ref="H34:U34" si="33">IF($W$1=1,IF(H234="","",H234),IF($W$1=2,IF(H434="","",H434),IF($W$1=3,IF(H634="","",H634),"")))</f>
        <v/>
      </c>
      <c r="I34" s="227" t="str">
        <f t="shared" si="33"/>
        <v/>
      </c>
      <c r="J34" s="227">
        <f t="shared" si="33"/>
        <v>26</v>
      </c>
      <c r="K34" s="227">
        <f t="shared" si="33"/>
        <v>3</v>
      </c>
      <c r="L34" s="227" t="str">
        <f t="shared" si="33"/>
        <v/>
      </c>
      <c r="M34" s="227" t="str">
        <f t="shared" si="33"/>
        <v/>
      </c>
      <c r="N34" s="227">
        <f t="shared" si="33"/>
        <v>26</v>
      </c>
      <c r="O34" s="227">
        <v>2</v>
      </c>
      <c r="P34" s="227" t="str">
        <f t="shared" si="33"/>
        <v/>
      </c>
      <c r="Q34" s="227" t="str">
        <f t="shared" si="33"/>
        <v/>
      </c>
      <c r="R34" s="227">
        <f t="shared" si="33"/>
        <v>28</v>
      </c>
      <c r="S34" s="227" t="str">
        <f t="shared" si="33"/>
        <v/>
      </c>
      <c r="T34" s="227" t="str">
        <f t="shared" si="33"/>
        <v/>
      </c>
      <c r="U34" s="228" t="str">
        <f t="shared" si="33"/>
        <v/>
      </c>
    </row>
    <row r="35" spans="1:21">
      <c r="A35" s="142">
        <f t="shared" si="16"/>
        <v>17</v>
      </c>
      <c r="B35" s="275">
        <f t="shared" si="17"/>
        <v>29</v>
      </c>
      <c r="C35" s="178" t="str">
        <f>IF(A35="","",VLOOKUP(F35,種目情報!$A:$O,5,FALSE))</f>
        <v>中学2年男子オープン100m</v>
      </c>
      <c r="D35" s="178">
        <f>IF(A35="","",VLOOKUP(F35,種目情報!A:N,14,FALSE))</f>
        <v>2</v>
      </c>
      <c r="E35" s="178" t="str">
        <f t="shared" si="18"/>
        <v/>
      </c>
      <c r="F35" s="178">
        <f t="shared" si="14"/>
        <v>29</v>
      </c>
      <c r="G35" s="157">
        <v>17</v>
      </c>
      <c r="H35" s="227" t="str">
        <f t="shared" ref="H35:U35" si="34">IF($W$1=1,IF(H235="","",H235),IF($W$1=2,IF(H435="","",H435),IF($W$1=3,IF(H635="","",H635),"")))</f>
        <v/>
      </c>
      <c r="I35" s="227" t="str">
        <f t="shared" si="34"/>
        <v/>
      </c>
      <c r="J35" s="227">
        <f t="shared" si="34"/>
        <v>27</v>
      </c>
      <c r="K35" s="227">
        <f t="shared" si="34"/>
        <v>2</v>
      </c>
      <c r="L35" s="227" t="str">
        <f t="shared" si="34"/>
        <v/>
      </c>
      <c r="M35" s="227" t="str">
        <f t="shared" si="34"/>
        <v/>
      </c>
      <c r="N35" s="227">
        <f t="shared" si="34"/>
        <v>30</v>
      </c>
      <c r="O35" s="227">
        <f t="shared" si="34"/>
        <v>4</v>
      </c>
      <c r="P35" s="227" t="str">
        <f t="shared" si="34"/>
        <v/>
      </c>
      <c r="Q35" s="227" t="str">
        <f t="shared" si="34"/>
        <v/>
      </c>
      <c r="R35" s="227">
        <f t="shared" si="34"/>
        <v>29</v>
      </c>
      <c r="S35" s="227" t="str">
        <f t="shared" si="34"/>
        <v/>
      </c>
      <c r="T35" s="227" t="str">
        <f t="shared" si="34"/>
        <v/>
      </c>
      <c r="U35" s="228" t="str">
        <f t="shared" si="34"/>
        <v/>
      </c>
    </row>
    <row r="36" spans="1:21">
      <c r="A36" s="142">
        <f t="shared" si="16"/>
        <v>18</v>
      </c>
      <c r="B36" s="275">
        <f t="shared" si="17"/>
        <v>31</v>
      </c>
      <c r="C36" s="178" t="str">
        <f>IF(A36="","",VLOOKUP(F36,種目情報!$A:$O,5,FALSE))</f>
        <v>中学共通男子オープン1500m</v>
      </c>
      <c r="D36" s="178">
        <f>IF(A36="","",VLOOKUP(F36,種目情報!A:N,14,FALSE))</f>
        <v>30</v>
      </c>
      <c r="E36" s="178" t="str">
        <f t="shared" si="18"/>
        <v/>
      </c>
      <c r="F36" s="178">
        <f t="shared" si="14"/>
        <v>31</v>
      </c>
      <c r="G36" s="157">
        <v>18</v>
      </c>
      <c r="H36" s="227" t="str">
        <f t="shared" ref="H36:U36" si="35">IF($W$1=1,IF(H236="","",H236),IF($W$1=2,IF(H436="","",H436),IF($W$1=3,IF(H636="","",H636),"")))</f>
        <v/>
      </c>
      <c r="I36" s="227" t="str">
        <f t="shared" si="35"/>
        <v/>
      </c>
      <c r="J36" s="227">
        <f t="shared" si="35"/>
        <v>32</v>
      </c>
      <c r="K36" s="227">
        <f t="shared" si="35"/>
        <v>100</v>
      </c>
      <c r="L36" s="227" t="str">
        <f t="shared" si="35"/>
        <v/>
      </c>
      <c r="M36" s="227" t="str">
        <f t="shared" si="35"/>
        <v/>
      </c>
      <c r="N36" s="227">
        <f t="shared" si="35"/>
        <v>31</v>
      </c>
      <c r="O36" s="227">
        <f t="shared" si="35"/>
        <v>4</v>
      </c>
      <c r="P36" s="227" t="str">
        <f t="shared" si="35"/>
        <v/>
      </c>
      <c r="Q36" s="227" t="str">
        <f t="shared" si="35"/>
        <v/>
      </c>
      <c r="R36" s="227">
        <f t="shared" si="35"/>
        <v>31</v>
      </c>
      <c r="S36" s="227" t="str">
        <f t="shared" si="35"/>
        <v/>
      </c>
      <c r="T36" s="227" t="str">
        <f t="shared" si="35"/>
        <v/>
      </c>
      <c r="U36" s="228" t="str">
        <f t="shared" si="35"/>
        <v/>
      </c>
    </row>
    <row r="37" spans="1:21">
      <c r="A37" s="142">
        <f t="shared" si="16"/>
        <v>19</v>
      </c>
      <c r="B37" s="275">
        <f t="shared" si="17"/>
        <v>32</v>
      </c>
      <c r="C37" s="178" t="str">
        <f>IF(A37="","",VLOOKUP(F37,種目情報!$A:$O,5,FALSE))</f>
        <v>中学共通男子オープン棒高跳</v>
      </c>
      <c r="D37" s="178">
        <f>IF(A37="","",VLOOKUP(F37,種目情報!A:N,14,FALSE))</f>
        <v>30</v>
      </c>
      <c r="E37" s="178" t="str">
        <f t="shared" si="18"/>
        <v/>
      </c>
      <c r="F37" s="178">
        <f t="shared" si="14"/>
        <v>32</v>
      </c>
      <c r="G37" s="157">
        <v>19</v>
      </c>
      <c r="H37" s="227" t="str">
        <f t="shared" ref="H37:U37" si="36">IF($W$1=1,IF(H237="","",H237),IF($W$1=2,IF(H437="","",H437),IF($W$1=3,IF(H637="","",H637),"")))</f>
        <v/>
      </c>
      <c r="I37" s="227" t="str">
        <f t="shared" si="36"/>
        <v/>
      </c>
      <c r="J37" s="227" t="str">
        <f t="shared" si="36"/>
        <v/>
      </c>
      <c r="K37" s="227" t="str">
        <f t="shared" si="36"/>
        <v/>
      </c>
      <c r="L37" s="227" t="str">
        <f t="shared" si="36"/>
        <v/>
      </c>
      <c r="M37" s="227" t="str">
        <f t="shared" si="36"/>
        <v/>
      </c>
      <c r="N37" s="227" t="str">
        <f t="shared" si="36"/>
        <v/>
      </c>
      <c r="O37" s="227" t="str">
        <f t="shared" si="36"/>
        <v/>
      </c>
      <c r="P37" s="227" t="str">
        <f t="shared" si="36"/>
        <v/>
      </c>
      <c r="Q37" s="227" t="str">
        <f t="shared" si="36"/>
        <v/>
      </c>
      <c r="R37" s="227">
        <f t="shared" si="36"/>
        <v>32</v>
      </c>
      <c r="S37" s="227" t="str">
        <f t="shared" si="36"/>
        <v/>
      </c>
      <c r="T37" s="227" t="str">
        <f t="shared" si="36"/>
        <v/>
      </c>
      <c r="U37" s="228" t="str">
        <f t="shared" si="36"/>
        <v/>
      </c>
    </row>
    <row r="38" spans="1:21">
      <c r="A38" s="142" t="str">
        <f t="shared" si="16"/>
        <v/>
      </c>
      <c r="B38" s="275" t="str">
        <f t="shared" si="17"/>
        <v/>
      </c>
      <c r="C38" s="178" t="str">
        <f>IF(A38="","",VLOOKUP(F38,種目情報!$A:$O,5,FALSE))</f>
        <v/>
      </c>
      <c r="D38" s="178" t="str">
        <f>IF(A38="","",VLOOKUP(F38,種目情報!A:N,14,FALSE))</f>
        <v/>
      </c>
      <c r="E38" s="178" t="str">
        <f t="shared" si="18"/>
        <v/>
      </c>
      <c r="F38" s="178" t="e">
        <f t="shared" si="14"/>
        <v>#N/A</v>
      </c>
      <c r="G38" s="157">
        <v>20</v>
      </c>
      <c r="H38" s="227" t="str">
        <f t="shared" ref="H38:U38" si="37">IF($W$1=1,IF(H238="","",H238),IF($W$1=2,IF(H438="","",H438),IF($W$1=3,IF(H638="","",H638),"")))</f>
        <v/>
      </c>
      <c r="I38" s="227" t="str">
        <f t="shared" si="37"/>
        <v/>
      </c>
      <c r="J38" s="227" t="str">
        <f t="shared" si="37"/>
        <v/>
      </c>
      <c r="K38" s="227" t="str">
        <f t="shared" si="37"/>
        <v/>
      </c>
      <c r="L38" s="227" t="str">
        <f t="shared" si="37"/>
        <v/>
      </c>
      <c r="M38" s="227" t="str">
        <f t="shared" si="37"/>
        <v/>
      </c>
      <c r="N38" s="227" t="str">
        <f t="shared" si="37"/>
        <v/>
      </c>
      <c r="O38" s="227" t="str">
        <f t="shared" si="37"/>
        <v/>
      </c>
      <c r="P38" s="227" t="str">
        <f t="shared" si="37"/>
        <v/>
      </c>
      <c r="Q38" s="227" t="str">
        <f t="shared" si="37"/>
        <v/>
      </c>
      <c r="R38" s="227" t="str">
        <f t="shared" si="37"/>
        <v/>
      </c>
      <c r="S38" s="227" t="str">
        <f t="shared" si="37"/>
        <v/>
      </c>
      <c r="T38" s="227" t="str">
        <f t="shared" si="37"/>
        <v/>
      </c>
      <c r="U38" s="228" t="str">
        <f t="shared" si="37"/>
        <v/>
      </c>
    </row>
    <row r="39" spans="1:21">
      <c r="A39" s="142" t="str">
        <f t="shared" si="16"/>
        <v/>
      </c>
      <c r="B39" s="275" t="str">
        <f t="shared" si="17"/>
        <v/>
      </c>
      <c r="C39" s="178" t="str">
        <f>IF(A39="","",VLOOKUP(F39,種目情報!$A:$O,5,FALSE))</f>
        <v/>
      </c>
      <c r="D39" s="178" t="str">
        <f>IF(A39="","",VLOOKUP(F39,種目情報!A:N,14,FALSE))</f>
        <v/>
      </c>
      <c r="E39" s="178" t="str">
        <f t="shared" si="18"/>
        <v/>
      </c>
      <c r="F39" s="178" t="e">
        <f t="shared" si="14"/>
        <v>#N/A</v>
      </c>
      <c r="G39" s="157">
        <v>21</v>
      </c>
      <c r="H39" s="227" t="str">
        <f t="shared" ref="H39:U39" si="38">IF($W$1=1,IF(H239="","",H239),IF($W$1=2,IF(H439="","",H439),IF($W$1=3,IF(H639="","",H639),"")))</f>
        <v/>
      </c>
      <c r="I39" s="227" t="str">
        <f t="shared" si="38"/>
        <v/>
      </c>
      <c r="J39" s="227" t="str">
        <f t="shared" si="38"/>
        <v/>
      </c>
      <c r="K39" s="227" t="str">
        <f t="shared" si="38"/>
        <v/>
      </c>
      <c r="L39" s="227" t="str">
        <f t="shared" si="38"/>
        <v/>
      </c>
      <c r="M39" s="227" t="str">
        <f t="shared" si="38"/>
        <v/>
      </c>
      <c r="N39" s="227" t="str">
        <f t="shared" si="38"/>
        <v/>
      </c>
      <c r="O39" s="227" t="str">
        <f t="shared" si="38"/>
        <v/>
      </c>
      <c r="P39" s="227" t="str">
        <f t="shared" si="38"/>
        <v/>
      </c>
      <c r="Q39" s="227" t="str">
        <f t="shared" si="38"/>
        <v/>
      </c>
      <c r="R39" s="227" t="str">
        <f t="shared" si="38"/>
        <v/>
      </c>
      <c r="S39" s="227" t="str">
        <f t="shared" si="38"/>
        <v/>
      </c>
      <c r="T39" s="227" t="str">
        <f t="shared" si="38"/>
        <v/>
      </c>
      <c r="U39" s="228" t="str">
        <f t="shared" si="38"/>
        <v/>
      </c>
    </row>
    <row r="40" spans="1:21">
      <c r="A40" s="142" t="str">
        <f t="shared" si="16"/>
        <v/>
      </c>
      <c r="B40" s="275" t="str">
        <f t="shared" si="17"/>
        <v/>
      </c>
      <c r="C40" s="178" t="str">
        <f>IF(A40="","",VLOOKUP(F40,種目情報!$A:$O,5,FALSE))</f>
        <v/>
      </c>
      <c r="D40" s="178" t="str">
        <f>IF(A40="","",VLOOKUP(F40,種目情報!A:N,14,FALSE))</f>
        <v/>
      </c>
      <c r="E40" s="178" t="str">
        <f t="shared" si="18"/>
        <v/>
      </c>
      <c r="F40" s="178" t="e">
        <f t="shared" si="14"/>
        <v>#N/A</v>
      </c>
      <c r="G40" s="157">
        <v>22</v>
      </c>
      <c r="H40" s="227" t="str">
        <f t="shared" ref="H40:U40" si="39">IF($W$1=1,IF(H240="","",H240),IF($W$1=2,IF(H440="","",H440),IF($W$1=3,IF(H640="","",H640),"")))</f>
        <v/>
      </c>
      <c r="I40" s="227" t="str">
        <f t="shared" si="39"/>
        <v/>
      </c>
      <c r="J40" s="227" t="str">
        <f t="shared" si="39"/>
        <v/>
      </c>
      <c r="K40" s="227" t="str">
        <f t="shared" si="39"/>
        <v/>
      </c>
      <c r="L40" s="227" t="str">
        <f t="shared" si="39"/>
        <v/>
      </c>
      <c r="M40" s="227" t="str">
        <f t="shared" si="39"/>
        <v/>
      </c>
      <c r="N40" s="227" t="str">
        <f t="shared" si="39"/>
        <v/>
      </c>
      <c r="O40" s="227" t="str">
        <f t="shared" si="39"/>
        <v/>
      </c>
      <c r="P40" s="227" t="str">
        <f t="shared" si="39"/>
        <v/>
      </c>
      <c r="Q40" s="227" t="str">
        <f t="shared" si="39"/>
        <v/>
      </c>
      <c r="R40" s="227" t="str">
        <f t="shared" si="39"/>
        <v/>
      </c>
      <c r="S40" s="227" t="str">
        <f t="shared" si="39"/>
        <v/>
      </c>
      <c r="T40" s="227" t="str">
        <f t="shared" si="39"/>
        <v/>
      </c>
      <c r="U40" s="228" t="str">
        <f t="shared" si="39"/>
        <v/>
      </c>
    </row>
    <row r="41" spans="1:21">
      <c r="A41" s="142" t="str">
        <f t="shared" si="16"/>
        <v/>
      </c>
      <c r="B41" s="275" t="str">
        <f t="shared" si="17"/>
        <v/>
      </c>
      <c r="C41" s="178" t="str">
        <f>IF(A41="","",VLOOKUP(F41,種目情報!$A:$O,5,FALSE))</f>
        <v/>
      </c>
      <c r="D41" s="178" t="str">
        <f>IF(A41="","",VLOOKUP(F41,種目情報!A:N,14,FALSE))</f>
        <v/>
      </c>
      <c r="E41" s="178" t="str">
        <f t="shared" si="18"/>
        <v/>
      </c>
      <c r="F41" s="178" t="e">
        <f t="shared" si="14"/>
        <v>#N/A</v>
      </c>
      <c r="G41" s="157">
        <v>23</v>
      </c>
      <c r="H41" s="227" t="str">
        <f t="shared" ref="H41:U41" si="40">IF($W$1=1,IF(H241="","",H241),IF($W$1=2,IF(H441="","",H441),IF($W$1=3,IF(H641="","",H641),"")))</f>
        <v/>
      </c>
      <c r="I41" s="227" t="str">
        <f t="shared" si="40"/>
        <v/>
      </c>
      <c r="J41" s="227" t="str">
        <f t="shared" si="40"/>
        <v/>
      </c>
      <c r="K41" s="227" t="str">
        <f t="shared" si="40"/>
        <v/>
      </c>
      <c r="L41" s="227" t="str">
        <f t="shared" si="40"/>
        <v/>
      </c>
      <c r="M41" s="227" t="str">
        <f t="shared" si="40"/>
        <v/>
      </c>
      <c r="N41" s="227" t="str">
        <f t="shared" si="40"/>
        <v/>
      </c>
      <c r="O41" s="227" t="str">
        <f t="shared" si="40"/>
        <v/>
      </c>
      <c r="P41" s="227" t="str">
        <f t="shared" si="40"/>
        <v/>
      </c>
      <c r="Q41" s="227" t="str">
        <f t="shared" si="40"/>
        <v/>
      </c>
      <c r="R41" s="227" t="str">
        <f t="shared" si="40"/>
        <v/>
      </c>
      <c r="S41" s="227" t="str">
        <f t="shared" si="40"/>
        <v/>
      </c>
      <c r="T41" s="227" t="str">
        <f t="shared" si="40"/>
        <v/>
      </c>
      <c r="U41" s="228" t="str">
        <f t="shared" si="40"/>
        <v/>
      </c>
    </row>
    <row r="42" spans="1:21">
      <c r="A42" s="142" t="str">
        <f t="shared" si="16"/>
        <v/>
      </c>
      <c r="B42" s="275" t="str">
        <f t="shared" si="17"/>
        <v/>
      </c>
      <c r="C42" s="178" t="str">
        <f>IF(A42="","",VLOOKUP(F42,種目情報!$A:$O,5,FALSE))</f>
        <v/>
      </c>
      <c r="D42" s="178" t="str">
        <f>IF(A42="","",VLOOKUP(F42,種目情報!A:N,14,FALSE))</f>
        <v/>
      </c>
      <c r="E42" s="178" t="str">
        <f t="shared" si="18"/>
        <v/>
      </c>
      <c r="F42" s="178" t="e">
        <f t="shared" si="14"/>
        <v>#N/A</v>
      </c>
      <c r="G42" s="157">
        <v>24</v>
      </c>
      <c r="H42" s="227" t="str">
        <f t="shared" ref="H42:U42" si="41">IF($W$1=1,IF(H242="","",H242),IF($W$1=2,IF(H442="","",H442),IF($W$1=3,IF(H642="","",H642),"")))</f>
        <v/>
      </c>
      <c r="I42" s="227" t="str">
        <f t="shared" si="41"/>
        <v/>
      </c>
      <c r="J42" s="227" t="str">
        <f t="shared" si="41"/>
        <v/>
      </c>
      <c r="K42" s="227" t="str">
        <f t="shared" si="41"/>
        <v/>
      </c>
      <c r="L42" s="227" t="str">
        <f t="shared" si="41"/>
        <v/>
      </c>
      <c r="M42" s="227" t="str">
        <f t="shared" si="41"/>
        <v/>
      </c>
      <c r="N42" s="227" t="str">
        <f t="shared" si="41"/>
        <v/>
      </c>
      <c r="O42" s="227" t="str">
        <f t="shared" si="41"/>
        <v/>
      </c>
      <c r="P42" s="227" t="str">
        <f t="shared" si="41"/>
        <v/>
      </c>
      <c r="Q42" s="227" t="str">
        <f t="shared" si="41"/>
        <v/>
      </c>
      <c r="R42" s="227" t="str">
        <f t="shared" si="41"/>
        <v/>
      </c>
      <c r="S42" s="227" t="str">
        <f t="shared" si="41"/>
        <v/>
      </c>
      <c r="T42" s="227" t="str">
        <f t="shared" si="41"/>
        <v/>
      </c>
      <c r="U42" s="228" t="str">
        <f t="shared" si="41"/>
        <v/>
      </c>
    </row>
    <row r="43" spans="1:21">
      <c r="A43" s="142" t="str">
        <f t="shared" si="16"/>
        <v/>
      </c>
      <c r="B43" s="275" t="str">
        <f t="shared" si="17"/>
        <v/>
      </c>
      <c r="C43" s="178" t="str">
        <f>IF(A43="","",VLOOKUP(F43,種目情報!$A:$O,5,FALSE))</f>
        <v/>
      </c>
      <c r="D43" s="178" t="str">
        <f>IF(A43="","",VLOOKUP(F43,種目情報!A:N,14,FALSE))</f>
        <v/>
      </c>
      <c r="E43" s="178" t="str">
        <f t="shared" si="18"/>
        <v/>
      </c>
      <c r="F43" s="178" t="e">
        <f t="shared" si="14"/>
        <v>#N/A</v>
      </c>
      <c r="G43" s="157">
        <v>25</v>
      </c>
      <c r="H43" s="227" t="str">
        <f t="shared" ref="H43:U43" si="42">IF($W$1=1,IF(H243="","",H243),IF($W$1=2,IF(H443="","",H443),IF($W$1=3,IF(H643="","",H643),"")))</f>
        <v/>
      </c>
      <c r="I43" s="227" t="str">
        <f t="shared" si="42"/>
        <v/>
      </c>
      <c r="J43" s="227" t="str">
        <f t="shared" si="42"/>
        <v/>
      </c>
      <c r="K43" s="227" t="str">
        <f t="shared" si="42"/>
        <v/>
      </c>
      <c r="L43" s="227" t="str">
        <f t="shared" si="42"/>
        <v/>
      </c>
      <c r="M43" s="227" t="str">
        <f t="shared" si="42"/>
        <v/>
      </c>
      <c r="N43" s="227" t="str">
        <f t="shared" si="42"/>
        <v/>
      </c>
      <c r="O43" s="227" t="str">
        <f t="shared" si="42"/>
        <v/>
      </c>
      <c r="P43" s="227" t="str">
        <f t="shared" si="42"/>
        <v/>
      </c>
      <c r="Q43" s="227" t="str">
        <f t="shared" si="42"/>
        <v/>
      </c>
      <c r="R43" s="227" t="str">
        <f t="shared" si="42"/>
        <v/>
      </c>
      <c r="S43" s="227" t="str">
        <f t="shared" si="42"/>
        <v/>
      </c>
      <c r="T43" s="227" t="str">
        <f t="shared" si="42"/>
        <v/>
      </c>
      <c r="U43" s="228" t="str">
        <f t="shared" si="42"/>
        <v/>
      </c>
    </row>
    <row r="44" spans="1:21">
      <c r="A44" s="142" t="str">
        <f t="shared" si="16"/>
        <v/>
      </c>
      <c r="B44" s="275" t="str">
        <f t="shared" si="17"/>
        <v/>
      </c>
      <c r="C44" s="178" t="str">
        <f>IF(A44="","",VLOOKUP(F44,種目情報!$A:$O,5,FALSE))</f>
        <v/>
      </c>
      <c r="D44" s="178" t="str">
        <f>IF(A44="","",VLOOKUP(F44,種目情報!A:N,14,FALSE))</f>
        <v/>
      </c>
      <c r="E44" s="178" t="str">
        <f t="shared" si="18"/>
        <v/>
      </c>
      <c r="F44" s="178" t="e">
        <f t="shared" si="14"/>
        <v>#N/A</v>
      </c>
      <c r="G44" s="157">
        <v>26</v>
      </c>
      <c r="H44" s="227" t="str">
        <f t="shared" ref="H44:U44" si="43">IF($W$1=1,IF(H244="","",H244),IF($W$1=2,IF(H444="","",H444),IF($W$1=3,IF(H644="","",H644),"")))</f>
        <v/>
      </c>
      <c r="I44" s="227" t="str">
        <f t="shared" si="43"/>
        <v/>
      </c>
      <c r="J44" s="227" t="str">
        <f t="shared" si="43"/>
        <v/>
      </c>
      <c r="K44" s="227" t="str">
        <f t="shared" si="43"/>
        <v/>
      </c>
      <c r="L44" s="227" t="str">
        <f t="shared" si="43"/>
        <v/>
      </c>
      <c r="M44" s="227" t="str">
        <f t="shared" si="43"/>
        <v/>
      </c>
      <c r="N44" s="227" t="str">
        <f t="shared" si="43"/>
        <v/>
      </c>
      <c r="O44" s="227" t="str">
        <f t="shared" si="43"/>
        <v/>
      </c>
      <c r="P44" s="227" t="str">
        <f t="shared" si="43"/>
        <v/>
      </c>
      <c r="Q44" s="227" t="str">
        <f t="shared" si="43"/>
        <v/>
      </c>
      <c r="R44" s="227" t="str">
        <f t="shared" si="43"/>
        <v/>
      </c>
      <c r="S44" s="227" t="str">
        <f t="shared" si="43"/>
        <v/>
      </c>
      <c r="T44" s="227" t="str">
        <f t="shared" si="43"/>
        <v/>
      </c>
      <c r="U44" s="228" t="str">
        <f t="shared" si="43"/>
        <v/>
      </c>
    </row>
    <row r="45" spans="1:21">
      <c r="A45" s="142" t="str">
        <f t="shared" si="16"/>
        <v/>
      </c>
      <c r="B45" s="275" t="str">
        <f t="shared" si="17"/>
        <v/>
      </c>
      <c r="C45" s="178" t="str">
        <f>IF(A45="","",VLOOKUP(F45,種目情報!$A:$O,5,FALSE))</f>
        <v/>
      </c>
      <c r="D45" s="178" t="str">
        <f>IF(A45="","",VLOOKUP(F45,種目情報!A:N,14,FALSE))</f>
        <v/>
      </c>
      <c r="E45" s="178" t="str">
        <f t="shared" si="18"/>
        <v/>
      </c>
      <c r="F45" s="178" t="e">
        <f t="shared" si="14"/>
        <v>#N/A</v>
      </c>
      <c r="G45" s="157">
        <v>27</v>
      </c>
      <c r="H45" s="227" t="str">
        <f t="shared" ref="H45:U45" si="44">IF($W$1=1,IF(H245="","",H245),IF($W$1=2,IF(H445="","",H445),IF($W$1=3,IF(H645="","",H645),"")))</f>
        <v/>
      </c>
      <c r="I45" s="227" t="str">
        <f t="shared" si="44"/>
        <v/>
      </c>
      <c r="J45" s="227" t="str">
        <f t="shared" si="44"/>
        <v/>
      </c>
      <c r="K45" s="227" t="str">
        <f t="shared" si="44"/>
        <v/>
      </c>
      <c r="L45" s="227" t="str">
        <f t="shared" si="44"/>
        <v/>
      </c>
      <c r="M45" s="227" t="str">
        <f t="shared" si="44"/>
        <v/>
      </c>
      <c r="N45" s="227" t="str">
        <f t="shared" si="44"/>
        <v/>
      </c>
      <c r="O45" s="227" t="str">
        <f t="shared" si="44"/>
        <v/>
      </c>
      <c r="P45" s="227" t="str">
        <f t="shared" si="44"/>
        <v/>
      </c>
      <c r="Q45" s="227" t="str">
        <f t="shared" si="44"/>
        <v/>
      </c>
      <c r="R45" s="227" t="str">
        <f t="shared" si="44"/>
        <v/>
      </c>
      <c r="S45" s="227" t="str">
        <f t="shared" si="44"/>
        <v/>
      </c>
      <c r="T45" s="227" t="str">
        <f t="shared" si="44"/>
        <v/>
      </c>
      <c r="U45" s="228" t="str">
        <f t="shared" si="44"/>
        <v/>
      </c>
    </row>
    <row r="46" spans="1:21">
      <c r="A46" s="142" t="str">
        <f t="shared" ref="A46:A68" si="45">IF(G46&gt;F$18,"",G46)</f>
        <v/>
      </c>
      <c r="B46" s="275" t="str">
        <f t="shared" si="17"/>
        <v/>
      </c>
      <c r="C46" s="178" t="str">
        <f>IF(A46="","",VLOOKUP(F46,種目情報!$A:$O,5,FALSE))</f>
        <v/>
      </c>
      <c r="D46" s="178" t="str">
        <f>IF(A46="","",VLOOKUP(F46,種目情報!A:N,14,FALSE))</f>
        <v/>
      </c>
      <c r="E46" s="178" t="str">
        <f t="shared" si="18"/>
        <v/>
      </c>
      <c r="F46" s="178" t="e">
        <f t="shared" si="14"/>
        <v>#N/A</v>
      </c>
      <c r="G46" s="157">
        <v>28</v>
      </c>
      <c r="H46" s="227" t="str">
        <f t="shared" ref="H46:U46" si="46">IF($W$1=1,IF(H246="","",H246),IF($W$1=2,IF(H446="","",H446),IF($W$1=3,IF(H646="","",H646),"")))</f>
        <v/>
      </c>
      <c r="I46" s="227" t="str">
        <f t="shared" si="46"/>
        <v/>
      </c>
      <c r="J46" s="227" t="str">
        <f t="shared" si="46"/>
        <v/>
      </c>
      <c r="K46" s="227" t="str">
        <f t="shared" si="46"/>
        <v/>
      </c>
      <c r="L46" s="227" t="str">
        <f t="shared" si="46"/>
        <v/>
      </c>
      <c r="M46" s="227" t="str">
        <f t="shared" si="46"/>
        <v/>
      </c>
      <c r="N46" s="227" t="str">
        <f t="shared" si="46"/>
        <v/>
      </c>
      <c r="O46" s="227" t="str">
        <f t="shared" si="46"/>
        <v/>
      </c>
      <c r="P46" s="227" t="str">
        <f t="shared" si="46"/>
        <v/>
      </c>
      <c r="Q46" s="227" t="str">
        <f t="shared" si="46"/>
        <v/>
      </c>
      <c r="R46" s="227" t="str">
        <f t="shared" si="46"/>
        <v/>
      </c>
      <c r="S46" s="227" t="str">
        <f t="shared" si="46"/>
        <v/>
      </c>
      <c r="T46" s="227" t="str">
        <f t="shared" si="46"/>
        <v/>
      </c>
      <c r="U46" s="228" t="str">
        <f t="shared" si="46"/>
        <v/>
      </c>
    </row>
    <row r="47" spans="1:21">
      <c r="A47" s="142" t="str">
        <f t="shared" si="45"/>
        <v/>
      </c>
      <c r="B47" s="275" t="str">
        <f t="shared" si="17"/>
        <v/>
      </c>
      <c r="C47" s="178" t="str">
        <f>IF(A47="","",VLOOKUP(F47,種目情報!$A:$O,5,FALSE))</f>
        <v/>
      </c>
      <c r="D47" s="178" t="str">
        <f>IF(A47="","",VLOOKUP(F47,種目情報!A:N,14,FALSE))</f>
        <v/>
      </c>
      <c r="E47" s="178" t="str">
        <f t="shared" si="18"/>
        <v/>
      </c>
      <c r="F47" s="178" t="e">
        <f t="shared" si="14"/>
        <v>#N/A</v>
      </c>
      <c r="G47" s="157">
        <v>29</v>
      </c>
      <c r="H47" s="227" t="str">
        <f t="shared" ref="H47:U47" si="47">IF($W$1=1,IF(H247="","",H247),IF($W$1=2,IF(H447="","",H447),IF($W$1=3,IF(H647="","",H647),"")))</f>
        <v/>
      </c>
      <c r="I47" s="227" t="str">
        <f t="shared" si="47"/>
        <v/>
      </c>
      <c r="J47" s="227" t="str">
        <f t="shared" si="47"/>
        <v/>
      </c>
      <c r="K47" s="227" t="str">
        <f t="shared" si="47"/>
        <v/>
      </c>
      <c r="L47" s="227" t="str">
        <f t="shared" si="47"/>
        <v/>
      </c>
      <c r="M47" s="227" t="str">
        <f t="shared" si="47"/>
        <v/>
      </c>
      <c r="N47" s="227" t="str">
        <f t="shared" si="47"/>
        <v/>
      </c>
      <c r="O47" s="227" t="str">
        <f t="shared" si="47"/>
        <v/>
      </c>
      <c r="P47" s="227" t="str">
        <f t="shared" si="47"/>
        <v/>
      </c>
      <c r="Q47" s="227" t="str">
        <f t="shared" si="47"/>
        <v/>
      </c>
      <c r="R47" s="227" t="str">
        <f t="shared" si="47"/>
        <v/>
      </c>
      <c r="S47" s="227" t="str">
        <f t="shared" si="47"/>
        <v/>
      </c>
      <c r="T47" s="227" t="str">
        <f t="shared" si="47"/>
        <v/>
      </c>
      <c r="U47" s="228" t="str">
        <f t="shared" si="47"/>
        <v/>
      </c>
    </row>
    <row r="48" spans="1:21">
      <c r="A48" s="142" t="str">
        <f t="shared" si="45"/>
        <v/>
      </c>
      <c r="B48" s="275" t="str">
        <f t="shared" si="17"/>
        <v/>
      </c>
      <c r="C48" s="178" t="str">
        <f>IF(A48="","",VLOOKUP(F48,種目情報!$A:$O,5,FALSE))</f>
        <v/>
      </c>
      <c r="D48" s="178" t="str">
        <f>IF(A48="","",VLOOKUP(F48,種目情報!A:N,14,FALSE))</f>
        <v/>
      </c>
      <c r="E48" s="178" t="str">
        <f t="shared" si="18"/>
        <v/>
      </c>
      <c r="F48" s="178" t="e">
        <f t="shared" si="14"/>
        <v>#N/A</v>
      </c>
      <c r="G48" s="157">
        <v>30</v>
      </c>
      <c r="H48" s="227" t="str">
        <f t="shared" ref="H48:U48" si="48">IF($W$1=1,IF(H248="","",H248),IF($W$1=2,IF(H448="","",H448),IF($W$1=3,IF(H648="","",H648),"")))</f>
        <v/>
      </c>
      <c r="I48" s="227" t="str">
        <f t="shared" si="48"/>
        <v/>
      </c>
      <c r="J48" s="227" t="str">
        <f t="shared" si="48"/>
        <v/>
      </c>
      <c r="K48" s="227" t="str">
        <f t="shared" si="48"/>
        <v/>
      </c>
      <c r="L48" s="227" t="str">
        <f t="shared" si="48"/>
        <v/>
      </c>
      <c r="M48" s="227" t="str">
        <f t="shared" si="48"/>
        <v/>
      </c>
      <c r="N48" s="227" t="str">
        <f t="shared" si="48"/>
        <v/>
      </c>
      <c r="O48" s="227" t="str">
        <f t="shared" si="48"/>
        <v/>
      </c>
      <c r="P48" s="227" t="str">
        <f t="shared" si="48"/>
        <v/>
      </c>
      <c r="Q48" s="227" t="str">
        <f t="shared" si="48"/>
        <v/>
      </c>
      <c r="R48" s="227" t="str">
        <f t="shared" si="48"/>
        <v/>
      </c>
      <c r="S48" s="227" t="str">
        <f t="shared" si="48"/>
        <v/>
      </c>
      <c r="T48" s="227" t="str">
        <f t="shared" si="48"/>
        <v/>
      </c>
      <c r="U48" s="228" t="str">
        <f t="shared" si="48"/>
        <v/>
      </c>
    </row>
    <row r="49" spans="1:21">
      <c r="A49" s="142" t="str">
        <f t="shared" si="45"/>
        <v/>
      </c>
      <c r="B49" s="275" t="str">
        <f t="shared" si="17"/>
        <v/>
      </c>
      <c r="C49" s="178" t="str">
        <f>IF(A49="","",VLOOKUP(F49,種目情報!$A:$O,5,FALSE))</f>
        <v/>
      </c>
      <c r="D49" s="178" t="str">
        <f>IF(A49="","",VLOOKUP(F49,種目情報!A:N,14,FALSE))</f>
        <v/>
      </c>
      <c r="E49" s="178" t="str">
        <f t="shared" si="18"/>
        <v/>
      </c>
      <c r="F49" s="178" t="e">
        <f t="shared" si="14"/>
        <v>#N/A</v>
      </c>
      <c r="G49" s="157">
        <v>31</v>
      </c>
      <c r="H49" s="227" t="str">
        <f t="shared" ref="H49:U49" si="49">IF($W$1=1,IF(H249="","",H249),IF($W$1=2,IF(H449="","",H449),IF($W$1=3,IF(H649="","",H649),"")))</f>
        <v/>
      </c>
      <c r="I49" s="227" t="str">
        <f t="shared" si="49"/>
        <v/>
      </c>
      <c r="J49" s="227" t="str">
        <f t="shared" si="49"/>
        <v/>
      </c>
      <c r="K49" s="227" t="str">
        <f t="shared" si="49"/>
        <v/>
      </c>
      <c r="L49" s="227" t="str">
        <f t="shared" si="49"/>
        <v/>
      </c>
      <c r="M49" s="227" t="str">
        <f t="shared" si="49"/>
        <v/>
      </c>
      <c r="N49" s="227" t="str">
        <f t="shared" si="49"/>
        <v/>
      </c>
      <c r="O49" s="227" t="str">
        <f t="shared" si="49"/>
        <v/>
      </c>
      <c r="P49" s="227" t="str">
        <f t="shared" si="49"/>
        <v/>
      </c>
      <c r="Q49" s="227" t="str">
        <f t="shared" si="49"/>
        <v/>
      </c>
      <c r="R49" s="227" t="str">
        <f t="shared" si="49"/>
        <v/>
      </c>
      <c r="S49" s="227" t="str">
        <f t="shared" si="49"/>
        <v/>
      </c>
      <c r="T49" s="227" t="str">
        <f t="shared" si="49"/>
        <v/>
      </c>
      <c r="U49" s="228" t="str">
        <f t="shared" si="49"/>
        <v/>
      </c>
    </row>
    <row r="50" spans="1:21">
      <c r="A50" s="142" t="str">
        <f t="shared" si="45"/>
        <v/>
      </c>
      <c r="B50" s="275" t="str">
        <f t="shared" si="17"/>
        <v/>
      </c>
      <c r="C50" s="178" t="str">
        <f>IF(A50="","",VLOOKUP(F50,種目情報!$A:$O,5,FALSE))</f>
        <v/>
      </c>
      <c r="D50" s="178" t="str">
        <f>IF(A50="","",VLOOKUP(F50,種目情報!A:N,14,FALSE))</f>
        <v/>
      </c>
      <c r="E50" s="178" t="str">
        <f t="shared" si="18"/>
        <v/>
      </c>
      <c r="F50" s="178" t="e">
        <f t="shared" si="14"/>
        <v>#N/A</v>
      </c>
      <c r="G50" s="157">
        <v>32</v>
      </c>
      <c r="H50" s="227" t="str">
        <f t="shared" ref="H50:U50" si="50">IF($W$1=1,IF(H250="","",H250),IF($W$1=2,IF(H450="","",H450),IF($W$1=3,IF(H650="","",H650),"")))</f>
        <v/>
      </c>
      <c r="I50" s="227" t="str">
        <f t="shared" si="50"/>
        <v/>
      </c>
      <c r="J50" s="227" t="str">
        <f t="shared" si="50"/>
        <v/>
      </c>
      <c r="K50" s="227" t="str">
        <f t="shared" si="50"/>
        <v/>
      </c>
      <c r="L50" s="227" t="str">
        <f t="shared" si="50"/>
        <v/>
      </c>
      <c r="M50" s="227" t="str">
        <f t="shared" si="50"/>
        <v/>
      </c>
      <c r="N50" s="227" t="str">
        <f t="shared" si="50"/>
        <v/>
      </c>
      <c r="O50" s="227" t="str">
        <f t="shared" si="50"/>
        <v/>
      </c>
      <c r="P50" s="227" t="str">
        <f t="shared" si="50"/>
        <v/>
      </c>
      <c r="Q50" s="227" t="str">
        <f t="shared" si="50"/>
        <v/>
      </c>
      <c r="R50" s="227" t="str">
        <f t="shared" si="50"/>
        <v/>
      </c>
      <c r="S50" s="227" t="str">
        <f t="shared" si="50"/>
        <v/>
      </c>
      <c r="T50" s="227" t="str">
        <f t="shared" si="50"/>
        <v/>
      </c>
      <c r="U50" s="228" t="str">
        <f t="shared" si="50"/>
        <v/>
      </c>
    </row>
    <row r="51" spans="1:21">
      <c r="A51" s="142" t="str">
        <f t="shared" si="45"/>
        <v/>
      </c>
      <c r="B51" s="275" t="str">
        <f t="shared" si="17"/>
        <v/>
      </c>
      <c r="C51" s="178" t="str">
        <f>IF(A51="","",VLOOKUP(F51,種目情報!$A:$O,5,FALSE))</f>
        <v/>
      </c>
      <c r="D51" s="178" t="str">
        <f>IF(A51="","",VLOOKUP(F51,種目情報!A:N,14,FALSE))</f>
        <v/>
      </c>
      <c r="E51" s="178" t="str">
        <f t="shared" si="18"/>
        <v/>
      </c>
      <c r="F51" s="178" t="e">
        <f t="shared" ref="F51:F68" si="51">VLOOKUP($A51,$G$19:$U$68,2*$A$2,FALSE)</f>
        <v>#N/A</v>
      </c>
      <c r="G51" s="157">
        <v>33</v>
      </c>
      <c r="H51" s="227" t="str">
        <f t="shared" ref="H51:U51" si="52">IF($W$1=1,IF(H251="","",H251),IF($W$1=2,IF(H451="","",H451),IF($W$1=3,IF(H651="","",H651),"")))</f>
        <v/>
      </c>
      <c r="I51" s="227" t="str">
        <f t="shared" si="52"/>
        <v/>
      </c>
      <c r="J51" s="227" t="str">
        <f t="shared" si="52"/>
        <v/>
      </c>
      <c r="K51" s="227" t="str">
        <f t="shared" si="52"/>
        <v/>
      </c>
      <c r="L51" s="227" t="str">
        <f t="shared" si="52"/>
        <v/>
      </c>
      <c r="M51" s="227" t="str">
        <f t="shared" si="52"/>
        <v/>
      </c>
      <c r="N51" s="227" t="str">
        <f t="shared" si="52"/>
        <v/>
      </c>
      <c r="O51" s="227" t="str">
        <f t="shared" si="52"/>
        <v/>
      </c>
      <c r="P51" s="227" t="str">
        <f t="shared" si="52"/>
        <v/>
      </c>
      <c r="Q51" s="227" t="str">
        <f t="shared" si="52"/>
        <v/>
      </c>
      <c r="R51" s="227" t="str">
        <f t="shared" si="52"/>
        <v/>
      </c>
      <c r="S51" s="227" t="str">
        <f t="shared" si="52"/>
        <v/>
      </c>
      <c r="T51" s="227" t="str">
        <f t="shared" si="52"/>
        <v/>
      </c>
      <c r="U51" s="228" t="str">
        <f t="shared" si="52"/>
        <v/>
      </c>
    </row>
    <row r="52" spans="1:21">
      <c r="A52" s="142" t="str">
        <f t="shared" si="45"/>
        <v/>
      </c>
      <c r="B52" s="275" t="str">
        <f t="shared" si="17"/>
        <v/>
      </c>
      <c r="C52" s="178" t="str">
        <f>IF(A52="","",VLOOKUP(F52,種目情報!$A:$O,5,FALSE))</f>
        <v/>
      </c>
      <c r="D52" s="178" t="str">
        <f>IF(A52="","",VLOOKUP(F52,種目情報!A:N,14,FALSE))</f>
        <v/>
      </c>
      <c r="E52" s="178" t="str">
        <f t="shared" si="18"/>
        <v/>
      </c>
      <c r="F52" s="178" t="e">
        <f t="shared" si="51"/>
        <v>#N/A</v>
      </c>
      <c r="G52" s="157">
        <v>34</v>
      </c>
      <c r="H52" s="227" t="str">
        <f t="shared" ref="H52:U52" si="53">IF($W$1=1,IF(H252="","",H252),IF($W$1=2,IF(H452="","",H452),IF($W$1=3,IF(H652="","",H652),"")))</f>
        <v/>
      </c>
      <c r="I52" s="227" t="str">
        <f t="shared" si="53"/>
        <v/>
      </c>
      <c r="J52" s="227" t="str">
        <f t="shared" si="53"/>
        <v/>
      </c>
      <c r="K52" s="227" t="str">
        <f t="shared" si="53"/>
        <v/>
      </c>
      <c r="L52" s="227" t="str">
        <f t="shared" si="53"/>
        <v/>
      </c>
      <c r="M52" s="227" t="str">
        <f t="shared" si="53"/>
        <v/>
      </c>
      <c r="N52" s="227" t="str">
        <f t="shared" si="53"/>
        <v/>
      </c>
      <c r="O52" s="227" t="str">
        <f t="shared" si="53"/>
        <v/>
      </c>
      <c r="P52" s="227" t="str">
        <f t="shared" si="53"/>
        <v/>
      </c>
      <c r="Q52" s="227" t="str">
        <f t="shared" si="53"/>
        <v/>
      </c>
      <c r="R52" s="227" t="str">
        <f t="shared" si="53"/>
        <v/>
      </c>
      <c r="S52" s="227" t="str">
        <f t="shared" si="53"/>
        <v/>
      </c>
      <c r="T52" s="227" t="str">
        <f t="shared" si="53"/>
        <v/>
      </c>
      <c r="U52" s="228" t="str">
        <f t="shared" si="53"/>
        <v/>
      </c>
    </row>
    <row r="53" spans="1:21">
      <c r="A53" s="142" t="str">
        <f t="shared" si="45"/>
        <v/>
      </c>
      <c r="B53" s="275" t="str">
        <f t="shared" si="17"/>
        <v/>
      </c>
      <c r="C53" s="178" t="str">
        <f>IF(A53="","",VLOOKUP(F53,種目情報!$A:$O,5,FALSE))</f>
        <v/>
      </c>
      <c r="D53" s="178" t="str">
        <f>IF(A53="","",VLOOKUP(F53,種目情報!A:N,14,FALSE))</f>
        <v/>
      </c>
      <c r="E53" s="178" t="str">
        <f t="shared" si="18"/>
        <v/>
      </c>
      <c r="F53" s="178" t="e">
        <f t="shared" si="51"/>
        <v>#N/A</v>
      </c>
      <c r="G53" s="157">
        <v>35</v>
      </c>
      <c r="H53" s="227" t="str">
        <f t="shared" ref="H53:U53" si="54">IF($W$1=1,IF(H253="","",H253),IF($W$1=2,IF(H453="","",H453),IF($W$1=3,IF(H653="","",H653),"")))</f>
        <v/>
      </c>
      <c r="I53" s="227" t="str">
        <f t="shared" si="54"/>
        <v/>
      </c>
      <c r="J53" s="227" t="str">
        <f t="shared" si="54"/>
        <v/>
      </c>
      <c r="K53" s="227" t="str">
        <f t="shared" si="54"/>
        <v/>
      </c>
      <c r="L53" s="227" t="str">
        <f t="shared" si="54"/>
        <v/>
      </c>
      <c r="M53" s="227" t="str">
        <f t="shared" si="54"/>
        <v/>
      </c>
      <c r="N53" s="227" t="str">
        <f t="shared" si="54"/>
        <v/>
      </c>
      <c r="O53" s="227" t="str">
        <f t="shared" si="54"/>
        <v/>
      </c>
      <c r="P53" s="227" t="str">
        <f t="shared" si="54"/>
        <v/>
      </c>
      <c r="Q53" s="227" t="str">
        <f t="shared" si="54"/>
        <v/>
      </c>
      <c r="R53" s="227" t="str">
        <f t="shared" si="54"/>
        <v/>
      </c>
      <c r="S53" s="227" t="str">
        <f t="shared" si="54"/>
        <v/>
      </c>
      <c r="T53" s="227" t="str">
        <f t="shared" si="54"/>
        <v/>
      </c>
      <c r="U53" s="228" t="str">
        <f t="shared" si="54"/>
        <v/>
      </c>
    </row>
    <row r="54" spans="1:21">
      <c r="A54" s="142" t="str">
        <f t="shared" si="45"/>
        <v/>
      </c>
      <c r="B54" s="275" t="str">
        <f t="shared" si="17"/>
        <v/>
      </c>
      <c r="C54" s="178" t="str">
        <f>IF(A54="","",VLOOKUP(F54,種目情報!$A:$O,5,FALSE))</f>
        <v/>
      </c>
      <c r="D54" s="178" t="str">
        <f>IF(A54="","",VLOOKUP(F54,種目情報!A:N,14,FALSE))</f>
        <v/>
      </c>
      <c r="E54" s="178" t="str">
        <f t="shared" si="18"/>
        <v/>
      </c>
      <c r="F54" s="178" t="e">
        <f t="shared" si="51"/>
        <v>#N/A</v>
      </c>
      <c r="G54" s="157">
        <v>36</v>
      </c>
      <c r="H54" s="227" t="str">
        <f t="shared" ref="H54:U54" si="55">IF($W$1=1,IF(H254="","",H254),IF($W$1=2,IF(H454="","",H454),IF($W$1=3,IF(H654="","",H654),"")))</f>
        <v/>
      </c>
      <c r="I54" s="227" t="str">
        <f t="shared" si="55"/>
        <v/>
      </c>
      <c r="J54" s="227" t="str">
        <f t="shared" si="55"/>
        <v/>
      </c>
      <c r="K54" s="227" t="str">
        <f t="shared" si="55"/>
        <v/>
      </c>
      <c r="L54" s="227" t="str">
        <f t="shared" si="55"/>
        <v/>
      </c>
      <c r="M54" s="227" t="str">
        <f t="shared" si="55"/>
        <v/>
      </c>
      <c r="N54" s="227" t="str">
        <f t="shared" si="55"/>
        <v/>
      </c>
      <c r="O54" s="227" t="str">
        <f t="shared" si="55"/>
        <v/>
      </c>
      <c r="P54" s="227" t="str">
        <f t="shared" si="55"/>
        <v/>
      </c>
      <c r="Q54" s="227" t="str">
        <f t="shared" si="55"/>
        <v/>
      </c>
      <c r="R54" s="227" t="str">
        <f t="shared" si="55"/>
        <v/>
      </c>
      <c r="S54" s="227" t="str">
        <f t="shared" si="55"/>
        <v/>
      </c>
      <c r="T54" s="227" t="str">
        <f t="shared" si="55"/>
        <v/>
      </c>
      <c r="U54" s="228" t="str">
        <f t="shared" si="55"/>
        <v/>
      </c>
    </row>
    <row r="55" spans="1:21">
      <c r="A55" s="142" t="str">
        <f t="shared" si="45"/>
        <v/>
      </c>
      <c r="B55" s="275" t="str">
        <f t="shared" si="17"/>
        <v/>
      </c>
      <c r="C55" s="178" t="str">
        <f>IF(A55="","",VLOOKUP(F55,種目情報!$A:$O,5,FALSE))</f>
        <v/>
      </c>
      <c r="D55" s="178" t="str">
        <f>IF(A55="","",VLOOKUP(F55,種目情報!A:N,14,FALSE))</f>
        <v/>
      </c>
      <c r="E55" s="178" t="str">
        <f t="shared" si="18"/>
        <v/>
      </c>
      <c r="F55" s="178" t="e">
        <f t="shared" si="51"/>
        <v>#N/A</v>
      </c>
      <c r="G55" s="157">
        <v>37</v>
      </c>
      <c r="H55" s="227" t="str">
        <f t="shared" ref="H55:U55" si="56">IF($W$1=1,IF(H255="","",H255),IF($W$1=2,IF(H455="","",H455),IF($W$1=3,IF(H655="","",H655),"")))</f>
        <v/>
      </c>
      <c r="I55" s="227" t="str">
        <f t="shared" si="56"/>
        <v/>
      </c>
      <c r="J55" s="227" t="str">
        <f t="shared" si="56"/>
        <v/>
      </c>
      <c r="K55" s="227" t="str">
        <f t="shared" si="56"/>
        <v/>
      </c>
      <c r="L55" s="227" t="str">
        <f t="shared" si="56"/>
        <v/>
      </c>
      <c r="M55" s="227" t="str">
        <f t="shared" si="56"/>
        <v/>
      </c>
      <c r="N55" s="227" t="str">
        <f t="shared" si="56"/>
        <v/>
      </c>
      <c r="O55" s="227" t="str">
        <f t="shared" si="56"/>
        <v/>
      </c>
      <c r="P55" s="227" t="str">
        <f t="shared" si="56"/>
        <v/>
      </c>
      <c r="Q55" s="227" t="str">
        <f t="shared" si="56"/>
        <v/>
      </c>
      <c r="R55" s="227" t="str">
        <f t="shared" si="56"/>
        <v/>
      </c>
      <c r="S55" s="227" t="str">
        <f t="shared" si="56"/>
        <v/>
      </c>
      <c r="T55" s="227" t="str">
        <f t="shared" si="56"/>
        <v/>
      </c>
      <c r="U55" s="228" t="str">
        <f t="shared" si="56"/>
        <v/>
      </c>
    </row>
    <row r="56" spans="1:21">
      <c r="A56" s="142" t="str">
        <f t="shared" si="45"/>
        <v/>
      </c>
      <c r="B56" s="275" t="str">
        <f t="shared" si="17"/>
        <v/>
      </c>
      <c r="C56" s="178" t="str">
        <f>IF(A56="","",VLOOKUP(F56,種目情報!$A:$O,5,FALSE))</f>
        <v/>
      </c>
      <c r="D56" s="178" t="str">
        <f>IF(A56="","",VLOOKUP(F56,種目情報!A:N,14,FALSE))</f>
        <v/>
      </c>
      <c r="E56" s="178" t="str">
        <f t="shared" si="18"/>
        <v/>
      </c>
      <c r="F56" s="178" t="e">
        <f t="shared" si="51"/>
        <v>#N/A</v>
      </c>
      <c r="G56" s="157">
        <v>38</v>
      </c>
      <c r="H56" s="227" t="str">
        <f t="shared" ref="H56:U56" si="57">IF($W$1=1,IF(H256="","",H256),IF($W$1=2,IF(H456="","",H456),IF($W$1=3,IF(H656="","",H656),"")))</f>
        <v/>
      </c>
      <c r="I56" s="227" t="str">
        <f t="shared" si="57"/>
        <v/>
      </c>
      <c r="J56" s="227" t="str">
        <f t="shared" si="57"/>
        <v/>
      </c>
      <c r="K56" s="227" t="str">
        <f t="shared" si="57"/>
        <v/>
      </c>
      <c r="L56" s="227" t="str">
        <f t="shared" si="57"/>
        <v/>
      </c>
      <c r="M56" s="227" t="str">
        <f t="shared" si="57"/>
        <v/>
      </c>
      <c r="N56" s="227" t="str">
        <f t="shared" si="57"/>
        <v/>
      </c>
      <c r="O56" s="227" t="str">
        <f t="shared" si="57"/>
        <v/>
      </c>
      <c r="P56" s="227" t="str">
        <f t="shared" si="57"/>
        <v/>
      </c>
      <c r="Q56" s="227" t="str">
        <f t="shared" si="57"/>
        <v/>
      </c>
      <c r="R56" s="227" t="str">
        <f t="shared" si="57"/>
        <v/>
      </c>
      <c r="S56" s="227" t="str">
        <f t="shared" si="57"/>
        <v/>
      </c>
      <c r="T56" s="227" t="str">
        <f t="shared" si="57"/>
        <v/>
      </c>
      <c r="U56" s="228" t="str">
        <f t="shared" si="57"/>
        <v/>
      </c>
    </row>
    <row r="57" spans="1:21">
      <c r="A57" s="142" t="str">
        <f t="shared" si="45"/>
        <v/>
      </c>
      <c r="B57" s="275" t="str">
        <f t="shared" si="17"/>
        <v/>
      </c>
      <c r="C57" s="178" t="str">
        <f>IF(A57="","",VLOOKUP(F57,種目情報!$A:$O,5,FALSE))</f>
        <v/>
      </c>
      <c r="D57" s="178" t="str">
        <f>IF(A57="","",VLOOKUP(F57,種目情報!A:N,14,FALSE))</f>
        <v/>
      </c>
      <c r="E57" s="178" t="str">
        <f t="shared" si="18"/>
        <v/>
      </c>
      <c r="F57" s="178" t="e">
        <f t="shared" si="51"/>
        <v>#N/A</v>
      </c>
      <c r="G57" s="157">
        <v>39</v>
      </c>
      <c r="H57" s="227" t="str">
        <f t="shared" ref="H57:U57" si="58">IF($W$1=1,IF(H257="","",H257),IF($W$1=2,IF(H457="","",H457),IF($W$1=3,IF(H657="","",H657),"")))</f>
        <v/>
      </c>
      <c r="I57" s="227" t="str">
        <f t="shared" si="58"/>
        <v/>
      </c>
      <c r="J57" s="227" t="str">
        <f t="shared" si="58"/>
        <v/>
      </c>
      <c r="K57" s="227" t="str">
        <f t="shared" si="58"/>
        <v/>
      </c>
      <c r="L57" s="227" t="str">
        <f t="shared" si="58"/>
        <v/>
      </c>
      <c r="M57" s="227" t="str">
        <f t="shared" si="58"/>
        <v/>
      </c>
      <c r="N57" s="227" t="str">
        <f t="shared" si="58"/>
        <v/>
      </c>
      <c r="O57" s="227" t="str">
        <f t="shared" si="58"/>
        <v/>
      </c>
      <c r="P57" s="227" t="str">
        <f t="shared" si="58"/>
        <v/>
      </c>
      <c r="Q57" s="227" t="str">
        <f t="shared" si="58"/>
        <v/>
      </c>
      <c r="R57" s="227" t="str">
        <f t="shared" si="58"/>
        <v/>
      </c>
      <c r="S57" s="227" t="str">
        <f t="shared" si="58"/>
        <v/>
      </c>
      <c r="T57" s="227" t="str">
        <f t="shared" si="58"/>
        <v/>
      </c>
      <c r="U57" s="228" t="str">
        <f t="shared" si="58"/>
        <v/>
      </c>
    </row>
    <row r="58" spans="1:21">
      <c r="A58" s="142" t="str">
        <f t="shared" si="45"/>
        <v/>
      </c>
      <c r="B58" s="275" t="str">
        <f t="shared" si="17"/>
        <v/>
      </c>
      <c r="C58" s="178" t="str">
        <f>IF(A58="","",VLOOKUP(F58,種目情報!$A:$O,5,FALSE))</f>
        <v/>
      </c>
      <c r="D58" s="178" t="str">
        <f>IF(A58="","",VLOOKUP(F58,種目情報!A:N,14,FALSE))</f>
        <v/>
      </c>
      <c r="E58" s="178" t="str">
        <f t="shared" si="18"/>
        <v/>
      </c>
      <c r="F58" s="178" t="e">
        <f t="shared" si="51"/>
        <v>#N/A</v>
      </c>
      <c r="G58" s="157">
        <v>40</v>
      </c>
      <c r="H58" s="227" t="str">
        <f t="shared" ref="H58:U58" si="59">IF($W$1=1,IF(H258="","",H258),IF($W$1=2,IF(H458="","",H458),IF($W$1=3,IF(H658="","",H658),"")))</f>
        <v/>
      </c>
      <c r="I58" s="227" t="str">
        <f t="shared" si="59"/>
        <v/>
      </c>
      <c r="J58" s="227" t="str">
        <f t="shared" si="59"/>
        <v/>
      </c>
      <c r="K58" s="227" t="str">
        <f t="shared" si="59"/>
        <v/>
      </c>
      <c r="L58" s="227" t="str">
        <f t="shared" si="59"/>
        <v/>
      </c>
      <c r="M58" s="227" t="str">
        <f t="shared" si="59"/>
        <v/>
      </c>
      <c r="N58" s="227" t="str">
        <f t="shared" si="59"/>
        <v/>
      </c>
      <c r="O58" s="227" t="str">
        <f t="shared" si="59"/>
        <v/>
      </c>
      <c r="P58" s="227" t="str">
        <f t="shared" si="59"/>
        <v/>
      </c>
      <c r="Q58" s="227" t="str">
        <f t="shared" si="59"/>
        <v/>
      </c>
      <c r="R58" s="227" t="str">
        <f t="shared" si="59"/>
        <v/>
      </c>
      <c r="S58" s="227" t="str">
        <f t="shared" si="59"/>
        <v/>
      </c>
      <c r="T58" s="227" t="str">
        <f t="shared" si="59"/>
        <v/>
      </c>
      <c r="U58" s="228" t="str">
        <f t="shared" si="59"/>
        <v/>
      </c>
    </row>
    <row r="59" spans="1:21">
      <c r="A59" s="142" t="str">
        <f t="shared" si="45"/>
        <v/>
      </c>
      <c r="B59" s="275" t="str">
        <f t="shared" si="17"/>
        <v/>
      </c>
      <c r="C59" s="178" t="str">
        <f>IF(A59="","",VLOOKUP(F59,種目情報!$A:$O,5,FALSE))</f>
        <v/>
      </c>
      <c r="D59" s="178" t="str">
        <f>IF(A59="","",VLOOKUP(F59,種目情報!A:N,14,FALSE))</f>
        <v/>
      </c>
      <c r="E59" s="178" t="str">
        <f t="shared" si="18"/>
        <v/>
      </c>
      <c r="F59" s="178" t="e">
        <f t="shared" si="51"/>
        <v>#N/A</v>
      </c>
      <c r="G59" s="157">
        <v>41</v>
      </c>
      <c r="H59" s="227" t="str">
        <f t="shared" ref="H59:U59" si="60">IF($W$1=1,IF(H259="","",H259),IF($W$1=2,IF(H459="","",H459),IF($W$1=3,IF(H659="","",H659),"")))</f>
        <v/>
      </c>
      <c r="I59" s="227" t="str">
        <f t="shared" si="60"/>
        <v/>
      </c>
      <c r="J59" s="227" t="str">
        <f t="shared" si="60"/>
        <v/>
      </c>
      <c r="K59" s="227" t="str">
        <f t="shared" si="60"/>
        <v/>
      </c>
      <c r="L59" s="227" t="str">
        <f t="shared" si="60"/>
        <v/>
      </c>
      <c r="M59" s="227" t="str">
        <f t="shared" si="60"/>
        <v/>
      </c>
      <c r="N59" s="227" t="str">
        <f t="shared" si="60"/>
        <v/>
      </c>
      <c r="O59" s="227" t="str">
        <f t="shared" si="60"/>
        <v/>
      </c>
      <c r="P59" s="227" t="str">
        <f t="shared" si="60"/>
        <v/>
      </c>
      <c r="Q59" s="227" t="str">
        <f t="shared" si="60"/>
        <v/>
      </c>
      <c r="R59" s="227" t="str">
        <f t="shared" si="60"/>
        <v/>
      </c>
      <c r="S59" s="227" t="str">
        <f t="shared" si="60"/>
        <v/>
      </c>
      <c r="T59" s="227" t="str">
        <f t="shared" si="60"/>
        <v/>
      </c>
      <c r="U59" s="228" t="str">
        <f t="shared" si="60"/>
        <v/>
      </c>
    </row>
    <row r="60" spans="1:21">
      <c r="A60" s="142" t="str">
        <f t="shared" si="45"/>
        <v/>
      </c>
      <c r="B60" s="275" t="str">
        <f t="shared" si="17"/>
        <v/>
      </c>
      <c r="C60" s="178" t="str">
        <f>IF(A60="","",VLOOKUP(F60,種目情報!$A:$O,5,FALSE))</f>
        <v/>
      </c>
      <c r="D60" s="178" t="str">
        <f>IF(A60="","",VLOOKUP(F60,種目情報!A:N,14,FALSE))</f>
        <v/>
      </c>
      <c r="E60" s="178" t="str">
        <f t="shared" si="18"/>
        <v/>
      </c>
      <c r="F60" s="178" t="e">
        <f t="shared" si="51"/>
        <v>#N/A</v>
      </c>
      <c r="G60" s="157">
        <v>42</v>
      </c>
      <c r="H60" s="227" t="str">
        <f t="shared" ref="H60:U60" si="61">IF($W$1=1,IF(H260="","",H260),IF($W$1=2,IF(H460="","",H460),IF($W$1=3,IF(H660="","",H660),"")))</f>
        <v/>
      </c>
      <c r="I60" s="227" t="str">
        <f t="shared" si="61"/>
        <v/>
      </c>
      <c r="J60" s="227" t="str">
        <f t="shared" si="61"/>
        <v/>
      </c>
      <c r="K60" s="227" t="str">
        <f t="shared" si="61"/>
        <v/>
      </c>
      <c r="L60" s="227" t="str">
        <f t="shared" si="61"/>
        <v/>
      </c>
      <c r="M60" s="227" t="str">
        <f t="shared" si="61"/>
        <v/>
      </c>
      <c r="N60" s="227" t="str">
        <f t="shared" si="61"/>
        <v/>
      </c>
      <c r="O60" s="227" t="str">
        <f t="shared" si="61"/>
        <v/>
      </c>
      <c r="P60" s="227" t="str">
        <f t="shared" si="61"/>
        <v/>
      </c>
      <c r="Q60" s="227" t="str">
        <f t="shared" si="61"/>
        <v/>
      </c>
      <c r="R60" s="227" t="str">
        <f t="shared" si="61"/>
        <v/>
      </c>
      <c r="S60" s="227" t="str">
        <f t="shared" si="61"/>
        <v/>
      </c>
      <c r="T60" s="227" t="str">
        <f t="shared" si="61"/>
        <v/>
      </c>
      <c r="U60" s="228" t="str">
        <f t="shared" si="61"/>
        <v/>
      </c>
    </row>
    <row r="61" spans="1:21">
      <c r="A61" s="142" t="str">
        <f t="shared" si="45"/>
        <v/>
      </c>
      <c r="B61" s="275" t="str">
        <f t="shared" si="17"/>
        <v/>
      </c>
      <c r="C61" s="178" t="str">
        <f>IF(A61="","",VLOOKUP(F61,種目情報!$A:$O,5,FALSE))</f>
        <v/>
      </c>
      <c r="D61" s="178" t="str">
        <f>IF(A61="","",VLOOKUP(F61,種目情報!A:N,14,FALSE))</f>
        <v/>
      </c>
      <c r="E61" s="178" t="str">
        <f t="shared" si="18"/>
        <v/>
      </c>
      <c r="F61" s="178" t="e">
        <f t="shared" si="51"/>
        <v>#N/A</v>
      </c>
      <c r="G61" s="157">
        <v>43</v>
      </c>
      <c r="H61" s="227" t="str">
        <f t="shared" ref="H61:U61" si="62">IF($W$1=1,IF(H261="","",H261),IF($W$1=2,IF(H461="","",H461),IF($W$1=3,IF(H661="","",H661),"")))</f>
        <v/>
      </c>
      <c r="I61" s="227" t="str">
        <f t="shared" si="62"/>
        <v/>
      </c>
      <c r="J61" s="227" t="str">
        <f t="shared" si="62"/>
        <v/>
      </c>
      <c r="K61" s="227" t="str">
        <f t="shared" si="62"/>
        <v/>
      </c>
      <c r="L61" s="227" t="str">
        <f t="shared" si="62"/>
        <v/>
      </c>
      <c r="M61" s="227" t="str">
        <f t="shared" si="62"/>
        <v/>
      </c>
      <c r="N61" s="227" t="str">
        <f t="shared" si="62"/>
        <v/>
      </c>
      <c r="O61" s="227" t="str">
        <f t="shared" si="62"/>
        <v/>
      </c>
      <c r="P61" s="227" t="str">
        <f t="shared" si="62"/>
        <v/>
      </c>
      <c r="Q61" s="227" t="str">
        <f t="shared" si="62"/>
        <v/>
      </c>
      <c r="R61" s="227" t="str">
        <f t="shared" si="62"/>
        <v/>
      </c>
      <c r="S61" s="227" t="str">
        <f t="shared" si="62"/>
        <v/>
      </c>
      <c r="T61" s="227" t="str">
        <f t="shared" si="62"/>
        <v/>
      </c>
      <c r="U61" s="228" t="str">
        <f t="shared" si="62"/>
        <v/>
      </c>
    </row>
    <row r="62" spans="1:21">
      <c r="A62" s="142" t="str">
        <f t="shared" si="45"/>
        <v/>
      </c>
      <c r="B62" s="275" t="str">
        <f t="shared" si="17"/>
        <v/>
      </c>
      <c r="C62" s="178" t="str">
        <f>IF(A62="","",VLOOKUP(F62,種目情報!$A:$O,5,FALSE))</f>
        <v/>
      </c>
      <c r="D62" s="178" t="str">
        <f>IF(A62="","",VLOOKUP(F62,種目情報!A:N,14,FALSE))</f>
        <v/>
      </c>
      <c r="E62" s="178" t="str">
        <f t="shared" si="18"/>
        <v/>
      </c>
      <c r="F62" s="178" t="e">
        <f t="shared" si="51"/>
        <v>#N/A</v>
      </c>
      <c r="G62" s="157">
        <v>44</v>
      </c>
      <c r="H62" s="227" t="str">
        <f t="shared" ref="H62:U62" si="63">IF($W$1=1,IF(H262="","",H262),IF($W$1=2,IF(H462="","",H462),IF($W$1=3,IF(H662="","",H662),"")))</f>
        <v/>
      </c>
      <c r="I62" s="227" t="str">
        <f t="shared" si="63"/>
        <v/>
      </c>
      <c r="J62" s="227" t="str">
        <f t="shared" si="63"/>
        <v/>
      </c>
      <c r="K62" s="227" t="str">
        <f t="shared" si="63"/>
        <v/>
      </c>
      <c r="L62" s="227" t="str">
        <f t="shared" si="63"/>
        <v/>
      </c>
      <c r="M62" s="227" t="str">
        <f t="shared" si="63"/>
        <v/>
      </c>
      <c r="N62" s="227" t="str">
        <f t="shared" si="63"/>
        <v/>
      </c>
      <c r="O62" s="227" t="str">
        <f t="shared" si="63"/>
        <v/>
      </c>
      <c r="P62" s="227" t="str">
        <f t="shared" si="63"/>
        <v/>
      </c>
      <c r="Q62" s="227" t="str">
        <f t="shared" si="63"/>
        <v/>
      </c>
      <c r="R62" s="227" t="str">
        <f t="shared" si="63"/>
        <v/>
      </c>
      <c r="S62" s="227" t="str">
        <f t="shared" si="63"/>
        <v/>
      </c>
      <c r="T62" s="227" t="str">
        <f t="shared" si="63"/>
        <v/>
      </c>
      <c r="U62" s="228" t="str">
        <f t="shared" si="63"/>
        <v/>
      </c>
    </row>
    <row r="63" spans="1:21">
      <c r="A63" s="142" t="str">
        <f t="shared" si="45"/>
        <v/>
      </c>
      <c r="B63" s="275" t="str">
        <f t="shared" si="17"/>
        <v/>
      </c>
      <c r="C63" s="178" t="str">
        <f>IF(A63="","",VLOOKUP(F63,種目情報!$A:$O,5,FALSE))</f>
        <v/>
      </c>
      <c r="D63" s="178" t="str">
        <f>IF(A63="","",VLOOKUP(F63,種目情報!A:N,14,FALSE))</f>
        <v/>
      </c>
      <c r="E63" s="178" t="str">
        <f t="shared" si="18"/>
        <v/>
      </c>
      <c r="F63" s="178" t="e">
        <f t="shared" si="51"/>
        <v>#N/A</v>
      </c>
      <c r="G63" s="157">
        <v>45</v>
      </c>
      <c r="H63" s="227" t="str">
        <f t="shared" ref="H63:U63" si="64">IF($W$1=1,IF(H263="","",H263),IF($W$1=2,IF(H463="","",H463),IF($W$1=3,IF(H663="","",H663),"")))</f>
        <v/>
      </c>
      <c r="I63" s="227" t="str">
        <f t="shared" si="64"/>
        <v/>
      </c>
      <c r="J63" s="227" t="str">
        <f t="shared" si="64"/>
        <v/>
      </c>
      <c r="K63" s="227" t="str">
        <f t="shared" si="64"/>
        <v/>
      </c>
      <c r="L63" s="227" t="str">
        <f t="shared" si="64"/>
        <v/>
      </c>
      <c r="M63" s="227" t="str">
        <f t="shared" si="64"/>
        <v/>
      </c>
      <c r="N63" s="227" t="str">
        <f t="shared" si="64"/>
        <v/>
      </c>
      <c r="O63" s="227" t="str">
        <f t="shared" si="64"/>
        <v/>
      </c>
      <c r="P63" s="227" t="str">
        <f t="shared" si="64"/>
        <v/>
      </c>
      <c r="Q63" s="227" t="str">
        <f t="shared" si="64"/>
        <v/>
      </c>
      <c r="R63" s="227" t="str">
        <f t="shared" si="64"/>
        <v/>
      </c>
      <c r="S63" s="227" t="str">
        <f t="shared" si="64"/>
        <v/>
      </c>
      <c r="T63" s="227" t="str">
        <f t="shared" si="64"/>
        <v/>
      </c>
      <c r="U63" s="228" t="str">
        <f t="shared" si="64"/>
        <v/>
      </c>
    </row>
    <row r="64" spans="1:21">
      <c r="A64" s="142" t="str">
        <f t="shared" si="45"/>
        <v/>
      </c>
      <c r="B64" s="275" t="str">
        <f t="shared" si="17"/>
        <v/>
      </c>
      <c r="C64" s="178" t="str">
        <f>IF(A64="","",VLOOKUP(F64,種目情報!$A:$O,5,FALSE))</f>
        <v/>
      </c>
      <c r="D64" s="178" t="str">
        <f>IF(A64="","",VLOOKUP(F64,種目情報!A:N,14,FALSE))</f>
        <v/>
      </c>
      <c r="E64" s="178" t="str">
        <f t="shared" si="18"/>
        <v/>
      </c>
      <c r="F64" s="178" t="e">
        <f t="shared" si="51"/>
        <v>#N/A</v>
      </c>
      <c r="G64" s="157">
        <v>46</v>
      </c>
      <c r="H64" s="227" t="str">
        <f t="shared" ref="H64:U64" si="65">IF($W$1=1,IF(H264="","",H264),IF($W$1=2,IF(H464="","",H464),IF($W$1=3,IF(H664="","",H664),"")))</f>
        <v/>
      </c>
      <c r="I64" s="227" t="str">
        <f t="shared" si="65"/>
        <v/>
      </c>
      <c r="J64" s="227" t="str">
        <f t="shared" si="65"/>
        <v/>
      </c>
      <c r="K64" s="227" t="str">
        <f t="shared" si="65"/>
        <v/>
      </c>
      <c r="L64" s="227" t="str">
        <f t="shared" si="65"/>
        <v/>
      </c>
      <c r="M64" s="227" t="str">
        <f t="shared" si="65"/>
        <v/>
      </c>
      <c r="N64" s="227" t="str">
        <f t="shared" si="65"/>
        <v/>
      </c>
      <c r="O64" s="227" t="str">
        <f t="shared" si="65"/>
        <v/>
      </c>
      <c r="P64" s="227" t="str">
        <f t="shared" si="65"/>
        <v/>
      </c>
      <c r="Q64" s="227" t="str">
        <f t="shared" si="65"/>
        <v/>
      </c>
      <c r="R64" s="227" t="str">
        <f t="shared" si="65"/>
        <v/>
      </c>
      <c r="S64" s="227" t="str">
        <f t="shared" si="65"/>
        <v/>
      </c>
      <c r="T64" s="227" t="str">
        <f t="shared" si="65"/>
        <v/>
      </c>
      <c r="U64" s="228" t="str">
        <f t="shared" si="65"/>
        <v/>
      </c>
    </row>
    <row r="65" spans="1:21">
      <c r="A65" s="142" t="str">
        <f t="shared" si="45"/>
        <v/>
      </c>
      <c r="B65" s="275" t="str">
        <f t="shared" si="17"/>
        <v/>
      </c>
      <c r="C65" s="178" t="str">
        <f>IF(A65="","",VLOOKUP(F65,種目情報!$A:$O,5,FALSE))</f>
        <v/>
      </c>
      <c r="D65" s="178" t="str">
        <f>IF(A65="","",VLOOKUP(F65,種目情報!A:N,14,FALSE))</f>
        <v/>
      </c>
      <c r="E65" s="178" t="str">
        <f t="shared" si="18"/>
        <v/>
      </c>
      <c r="F65" s="178" t="e">
        <f t="shared" si="51"/>
        <v>#N/A</v>
      </c>
      <c r="G65" s="157">
        <v>47</v>
      </c>
      <c r="H65" s="227" t="str">
        <f t="shared" ref="H65:U65" si="66">IF($W$1=1,IF(H265="","",H265),IF($W$1=2,IF(H465="","",H465),IF($W$1=3,IF(H665="","",H665),"")))</f>
        <v/>
      </c>
      <c r="I65" s="227" t="str">
        <f t="shared" si="66"/>
        <v/>
      </c>
      <c r="J65" s="227" t="str">
        <f t="shared" si="66"/>
        <v/>
      </c>
      <c r="K65" s="227" t="str">
        <f t="shared" si="66"/>
        <v/>
      </c>
      <c r="L65" s="227" t="str">
        <f t="shared" si="66"/>
        <v/>
      </c>
      <c r="M65" s="227" t="str">
        <f t="shared" si="66"/>
        <v/>
      </c>
      <c r="N65" s="227" t="str">
        <f t="shared" si="66"/>
        <v/>
      </c>
      <c r="O65" s="227" t="str">
        <f t="shared" si="66"/>
        <v/>
      </c>
      <c r="P65" s="227" t="str">
        <f t="shared" si="66"/>
        <v/>
      </c>
      <c r="Q65" s="227" t="str">
        <f t="shared" si="66"/>
        <v/>
      </c>
      <c r="R65" s="227" t="str">
        <f t="shared" si="66"/>
        <v/>
      </c>
      <c r="S65" s="227" t="str">
        <f t="shared" si="66"/>
        <v/>
      </c>
      <c r="T65" s="227" t="str">
        <f t="shared" si="66"/>
        <v/>
      </c>
      <c r="U65" s="228" t="str">
        <f t="shared" si="66"/>
        <v/>
      </c>
    </row>
    <row r="66" spans="1:21">
      <c r="A66" s="142" t="str">
        <f t="shared" si="45"/>
        <v/>
      </c>
      <c r="B66" s="275" t="str">
        <f t="shared" si="17"/>
        <v/>
      </c>
      <c r="C66" s="178" t="str">
        <f>IF(A66="","",VLOOKUP(F66,種目情報!$A:$O,5,FALSE))</f>
        <v/>
      </c>
      <c r="D66" s="178" t="str">
        <f>IF(A66="","",VLOOKUP(F66,種目情報!A:N,14,FALSE))</f>
        <v/>
      </c>
      <c r="E66" s="178" t="str">
        <f t="shared" si="18"/>
        <v/>
      </c>
      <c r="F66" s="178" t="e">
        <f t="shared" si="51"/>
        <v>#N/A</v>
      </c>
      <c r="G66" s="157">
        <v>48</v>
      </c>
      <c r="H66" s="227" t="str">
        <f t="shared" ref="H66:U66" si="67">IF($W$1=1,IF(H266="","",H266),IF($W$1=2,IF(H466="","",H466),IF($W$1=3,IF(H666="","",H666),"")))</f>
        <v/>
      </c>
      <c r="I66" s="227" t="str">
        <f t="shared" si="67"/>
        <v/>
      </c>
      <c r="J66" s="227" t="str">
        <f t="shared" si="67"/>
        <v/>
      </c>
      <c r="K66" s="227" t="str">
        <f t="shared" si="67"/>
        <v/>
      </c>
      <c r="L66" s="227" t="str">
        <f t="shared" si="67"/>
        <v/>
      </c>
      <c r="M66" s="227" t="str">
        <f t="shared" si="67"/>
        <v/>
      </c>
      <c r="N66" s="227" t="str">
        <f t="shared" si="67"/>
        <v/>
      </c>
      <c r="O66" s="227" t="str">
        <f t="shared" si="67"/>
        <v/>
      </c>
      <c r="P66" s="227" t="str">
        <f t="shared" si="67"/>
        <v/>
      </c>
      <c r="Q66" s="227" t="str">
        <f t="shared" si="67"/>
        <v/>
      </c>
      <c r="R66" s="227" t="str">
        <f t="shared" si="67"/>
        <v/>
      </c>
      <c r="S66" s="227" t="str">
        <f t="shared" si="67"/>
        <v/>
      </c>
      <c r="T66" s="227" t="str">
        <f t="shared" si="67"/>
        <v/>
      </c>
      <c r="U66" s="228" t="str">
        <f t="shared" si="67"/>
        <v/>
      </c>
    </row>
    <row r="67" spans="1:21">
      <c r="A67" s="142" t="str">
        <f t="shared" si="45"/>
        <v/>
      </c>
      <c r="B67" s="275" t="str">
        <f t="shared" si="17"/>
        <v/>
      </c>
      <c r="C67" s="178" t="str">
        <f>IF(A67="","",VLOOKUP(F67,種目情報!$A:$O,5,FALSE))</f>
        <v/>
      </c>
      <c r="D67" s="178" t="str">
        <f>IF(A67="","",VLOOKUP(F67,種目情報!A:N,14,FALSE))</f>
        <v/>
      </c>
      <c r="E67" s="178" t="str">
        <f t="shared" si="18"/>
        <v/>
      </c>
      <c r="F67" s="178" t="e">
        <f t="shared" si="51"/>
        <v>#N/A</v>
      </c>
      <c r="G67" s="157">
        <v>49</v>
      </c>
      <c r="H67" s="227" t="str">
        <f t="shared" ref="H67:U67" si="68">IF($W$1=1,IF(H267="","",H267),IF($W$1=2,IF(H467="","",H467),IF($W$1=3,IF(H667="","",H667),"")))</f>
        <v/>
      </c>
      <c r="I67" s="227" t="str">
        <f t="shared" si="68"/>
        <v/>
      </c>
      <c r="J67" s="227" t="str">
        <f t="shared" si="68"/>
        <v/>
      </c>
      <c r="K67" s="227" t="str">
        <f t="shared" si="68"/>
        <v/>
      </c>
      <c r="L67" s="227" t="str">
        <f t="shared" si="68"/>
        <v/>
      </c>
      <c r="M67" s="227" t="str">
        <f t="shared" si="68"/>
        <v/>
      </c>
      <c r="N67" s="227" t="str">
        <f t="shared" si="68"/>
        <v/>
      </c>
      <c r="O67" s="227" t="str">
        <f t="shared" si="68"/>
        <v/>
      </c>
      <c r="P67" s="227" t="str">
        <f t="shared" si="68"/>
        <v/>
      </c>
      <c r="Q67" s="227" t="str">
        <f t="shared" si="68"/>
        <v/>
      </c>
      <c r="R67" s="227" t="str">
        <f t="shared" si="68"/>
        <v/>
      </c>
      <c r="S67" s="227" t="str">
        <f t="shared" si="68"/>
        <v/>
      </c>
      <c r="T67" s="227" t="str">
        <f t="shared" si="68"/>
        <v/>
      </c>
      <c r="U67" s="228" t="str">
        <f t="shared" si="68"/>
        <v/>
      </c>
    </row>
    <row r="68" spans="1:21" ht="19.5" thickBot="1">
      <c r="A68" s="143" t="str">
        <f t="shared" si="45"/>
        <v/>
      </c>
      <c r="B68" s="275" t="str">
        <f t="shared" si="17"/>
        <v/>
      </c>
      <c r="C68" s="140" t="str">
        <f>IF(A68="","",VLOOKUP(F68,種目情報!$A:$O,5,FALSE))</f>
        <v/>
      </c>
      <c r="D68" s="178" t="str">
        <f>IF(A68="","",VLOOKUP(F68,種目情報!A:N,14,FALSE))</f>
        <v/>
      </c>
      <c r="E68" s="140" t="str">
        <f t="shared" si="18"/>
        <v/>
      </c>
      <c r="F68" s="140" t="e">
        <f t="shared" si="51"/>
        <v>#N/A</v>
      </c>
      <c r="G68" s="158">
        <v>50</v>
      </c>
      <c r="H68" s="227" t="str">
        <f t="shared" ref="H68:U68" si="69">IF($W$1=1,IF(H268="","",H268),IF($W$1=2,IF(H468="","",H468),IF($W$1=3,IF(H668="","",H668),"")))</f>
        <v/>
      </c>
      <c r="I68" s="227" t="str">
        <f t="shared" si="69"/>
        <v/>
      </c>
      <c r="J68" s="227" t="str">
        <f t="shared" si="69"/>
        <v/>
      </c>
      <c r="K68" s="227" t="str">
        <f t="shared" si="69"/>
        <v/>
      </c>
      <c r="L68" s="227" t="str">
        <f t="shared" si="69"/>
        <v/>
      </c>
      <c r="M68" s="227" t="str">
        <f t="shared" si="69"/>
        <v/>
      </c>
      <c r="N68" s="227" t="str">
        <f t="shared" si="69"/>
        <v/>
      </c>
      <c r="O68" s="227" t="str">
        <f t="shared" si="69"/>
        <v/>
      </c>
      <c r="P68" s="227" t="str">
        <f t="shared" si="69"/>
        <v/>
      </c>
      <c r="Q68" s="227" t="str">
        <f t="shared" si="69"/>
        <v/>
      </c>
      <c r="R68" s="227" t="str">
        <f t="shared" si="69"/>
        <v/>
      </c>
      <c r="S68" s="227" t="str">
        <f t="shared" si="69"/>
        <v/>
      </c>
      <c r="T68" s="227" t="str">
        <f t="shared" si="69"/>
        <v/>
      </c>
      <c r="U68" s="228" t="str">
        <f t="shared" si="69"/>
        <v/>
      </c>
    </row>
    <row r="69" spans="1:21">
      <c r="A69" s="134">
        <v>0</v>
      </c>
      <c r="B69" s="144"/>
      <c r="C69" s="135"/>
      <c r="D69" s="178"/>
      <c r="E69" s="135"/>
      <c r="F69" s="135">
        <f>VLOOKUP($A69,$G$69:$U$140,2*$A$2,FALSE)</f>
        <v>17</v>
      </c>
      <c r="G69" s="152">
        <v>0</v>
      </c>
      <c r="H69" s="153">
        <f>COUNT(H70:H119)</f>
        <v>13</v>
      </c>
      <c r="I69" s="153"/>
      <c r="J69" s="154">
        <f>COUNT(J70:J119)</f>
        <v>15</v>
      </c>
      <c r="K69" s="154"/>
      <c r="L69" s="154">
        <f t="shared" ref="L69:T69" si="70">COUNT(L70:L119)</f>
        <v>13</v>
      </c>
      <c r="M69" s="153"/>
      <c r="N69" s="154">
        <f t="shared" si="70"/>
        <v>15</v>
      </c>
      <c r="O69" s="153"/>
      <c r="P69" s="154">
        <f t="shared" si="70"/>
        <v>10</v>
      </c>
      <c r="Q69" s="153"/>
      <c r="R69" s="154">
        <f t="shared" si="70"/>
        <v>17</v>
      </c>
      <c r="S69" s="153"/>
      <c r="T69" s="155">
        <f t="shared" si="70"/>
        <v>12</v>
      </c>
      <c r="U69" s="156"/>
    </row>
    <row r="70" spans="1:21">
      <c r="A70" s="146">
        <f>IF(G70&gt;F$69+50,"",G70)</f>
        <v>51</v>
      </c>
      <c r="B70" s="276">
        <f t="shared" si="17"/>
        <v>51</v>
      </c>
      <c r="C70" s="178" t="str">
        <f>IF(A70="","",VLOOKUP(F70,種目情報!$A:$O,5,FALSE))</f>
        <v>中学1年女子100m</v>
      </c>
      <c r="D70" s="178">
        <f>IF(A70="","",VLOOKUP(F70,種目情報!A:N,14,FALSE))</f>
        <v>5</v>
      </c>
      <c r="E70" s="178">
        <f>IF(A70="","",VLOOKUP($A70,$G$70:$U$119,2*$A$2+1,FALSE))</f>
        <v>2</v>
      </c>
      <c r="F70" s="178">
        <f t="shared" ref="F70:F101" si="71">VLOOKUP($A70,$G$70:$U$119,2*$A$2,FALSE)</f>
        <v>51</v>
      </c>
      <c r="G70" s="157">
        <v>51</v>
      </c>
      <c r="H70" s="227">
        <f>IF($W$1=1,IF(H270="","",H270),IF($W$1=2,IF(H470="","",H470),IF($W$1=3,IF(H670="","",H670),"")))</f>
        <v>51</v>
      </c>
      <c r="I70" s="227">
        <f t="shared" ref="I70:U70" si="72">IF($W$1=1,IF(I270="","",I270),IF($W$1=2,IF(I470="","",I470),IF($W$1=3,IF(I670="","",I670),"")))</f>
        <v>2</v>
      </c>
      <c r="J70" s="227">
        <f t="shared" si="72"/>
        <v>51</v>
      </c>
      <c r="K70" s="227">
        <f t="shared" si="72"/>
        <v>3</v>
      </c>
      <c r="L70" s="227">
        <f t="shared" si="72"/>
        <v>51</v>
      </c>
      <c r="M70" s="227">
        <f t="shared" si="72"/>
        <v>3</v>
      </c>
      <c r="N70" s="227">
        <f t="shared" si="72"/>
        <v>51</v>
      </c>
      <c r="O70" s="227">
        <f t="shared" si="72"/>
        <v>2</v>
      </c>
      <c r="P70" s="227">
        <f t="shared" si="72"/>
        <v>51</v>
      </c>
      <c r="Q70" s="227">
        <f t="shared" si="72"/>
        <v>3</v>
      </c>
      <c r="R70" s="227">
        <f t="shared" si="72"/>
        <v>51</v>
      </c>
      <c r="S70" s="227">
        <f t="shared" si="72"/>
        <v>2</v>
      </c>
      <c r="T70" s="227">
        <f t="shared" si="72"/>
        <v>51</v>
      </c>
      <c r="U70" s="228">
        <f t="shared" si="72"/>
        <v>2</v>
      </c>
    </row>
    <row r="71" spans="1:21">
      <c r="A71" s="146">
        <f t="shared" ref="A71:A119" si="73">IF(G71&gt;F$69+50,"",G71)</f>
        <v>52</v>
      </c>
      <c r="B71" s="276">
        <f t="shared" si="17"/>
        <v>52</v>
      </c>
      <c r="C71" s="178" t="str">
        <f>IF(A71="","",VLOOKUP(F71,種目情報!$A:$O,5,FALSE))</f>
        <v>中学2年女子100m</v>
      </c>
      <c r="D71" s="178">
        <f>IF(A71="","",VLOOKUP(F71,種目情報!A:N,14,FALSE))</f>
        <v>2</v>
      </c>
      <c r="E71" s="178">
        <f t="shared" ref="E71:E119" si="74">IF(A71="","",VLOOKUP($A71,$G$70:$U$119,2*$A$2+1,FALSE))</f>
        <v>2</v>
      </c>
      <c r="F71" s="178">
        <f t="shared" si="71"/>
        <v>52</v>
      </c>
      <c r="G71" s="157">
        <v>52</v>
      </c>
      <c r="H71" s="227">
        <f t="shared" ref="H71:U71" si="75">IF($W$1=1,IF(H271="","",H271),IF($W$1=2,IF(H471="","",H471),IF($W$1=3,IF(H671="","",H671),"")))</f>
        <v>52</v>
      </c>
      <c r="I71" s="227">
        <f t="shared" si="75"/>
        <v>2</v>
      </c>
      <c r="J71" s="227">
        <f t="shared" si="75"/>
        <v>52</v>
      </c>
      <c r="K71" s="227">
        <f t="shared" si="75"/>
        <v>3</v>
      </c>
      <c r="L71" s="227">
        <f t="shared" si="75"/>
        <v>52</v>
      </c>
      <c r="M71" s="227">
        <f t="shared" si="75"/>
        <v>3</v>
      </c>
      <c r="N71" s="227">
        <f t="shared" si="75"/>
        <v>52</v>
      </c>
      <c r="O71" s="227">
        <f t="shared" si="75"/>
        <v>2</v>
      </c>
      <c r="P71" s="227">
        <f t="shared" si="75"/>
        <v>54</v>
      </c>
      <c r="Q71" s="227">
        <f t="shared" si="75"/>
        <v>3</v>
      </c>
      <c r="R71" s="227">
        <f t="shared" si="75"/>
        <v>52</v>
      </c>
      <c r="S71" s="227">
        <f t="shared" si="75"/>
        <v>2</v>
      </c>
      <c r="T71" s="227">
        <f t="shared" si="75"/>
        <v>52</v>
      </c>
      <c r="U71" s="228">
        <f t="shared" si="75"/>
        <v>2</v>
      </c>
    </row>
    <row r="72" spans="1:21">
      <c r="A72" s="146">
        <f t="shared" si="73"/>
        <v>53</v>
      </c>
      <c r="B72" s="276">
        <f t="shared" si="17"/>
        <v>56</v>
      </c>
      <c r="C72" s="178" t="str">
        <f>IF(A72="","",VLOOKUP(F72,種目情報!$A:$O,5,FALSE))</f>
        <v>中学共通女子200m</v>
      </c>
      <c r="D72" s="178">
        <f>IF(A72="","",VLOOKUP(F72,種目情報!A:N,14,FALSE))</f>
        <v>30</v>
      </c>
      <c r="E72" s="178">
        <f t="shared" si="74"/>
        <v>2</v>
      </c>
      <c r="F72" s="178">
        <f t="shared" si="71"/>
        <v>56</v>
      </c>
      <c r="G72" s="157">
        <v>53</v>
      </c>
      <c r="H72" s="227">
        <f t="shared" ref="H72:U72" si="76">IF($W$1=1,IF(H272="","",H272),IF($W$1=2,IF(H472="","",H472),IF($W$1=3,IF(H672="","",H672),"")))</f>
        <v>53</v>
      </c>
      <c r="I72" s="227">
        <f t="shared" si="76"/>
        <v>2</v>
      </c>
      <c r="J72" s="227">
        <f t="shared" si="76"/>
        <v>53</v>
      </c>
      <c r="K72" s="227">
        <f t="shared" si="76"/>
        <v>3</v>
      </c>
      <c r="L72" s="227">
        <f t="shared" si="76"/>
        <v>53</v>
      </c>
      <c r="M72" s="227">
        <f t="shared" si="76"/>
        <v>3</v>
      </c>
      <c r="N72" s="227">
        <f t="shared" si="76"/>
        <v>53</v>
      </c>
      <c r="O72" s="227">
        <f t="shared" si="76"/>
        <v>2</v>
      </c>
      <c r="P72" s="227">
        <f t="shared" si="76"/>
        <v>60</v>
      </c>
      <c r="Q72" s="227">
        <f t="shared" si="76"/>
        <v>3</v>
      </c>
      <c r="R72" s="227">
        <f t="shared" si="76"/>
        <v>56</v>
      </c>
      <c r="S72" s="227">
        <f t="shared" si="76"/>
        <v>2</v>
      </c>
      <c r="T72" s="227">
        <f t="shared" si="76"/>
        <v>56</v>
      </c>
      <c r="U72" s="228">
        <f t="shared" si="76"/>
        <v>2</v>
      </c>
    </row>
    <row r="73" spans="1:21">
      <c r="A73" s="146">
        <f t="shared" si="73"/>
        <v>54</v>
      </c>
      <c r="B73" s="276">
        <f t="shared" si="17"/>
        <v>59</v>
      </c>
      <c r="C73" s="178" t="str">
        <f>IF(A73="","",VLOOKUP(F73,種目情報!$A:$O,5,FALSE))</f>
        <v>中学共通女子800m</v>
      </c>
      <c r="D73" s="178">
        <f>IF(A73="","",VLOOKUP(F73,種目情報!A:N,14,FALSE))</f>
        <v>30</v>
      </c>
      <c r="E73" s="178">
        <f t="shared" si="74"/>
        <v>2</v>
      </c>
      <c r="F73" s="178">
        <f t="shared" si="71"/>
        <v>59</v>
      </c>
      <c r="G73" s="157">
        <v>54</v>
      </c>
      <c r="H73" s="227">
        <f t="shared" ref="H73:U73" si="77">IF($W$1=1,IF(H273="","",H273),IF($W$1=2,IF(H473="","",H473),IF($W$1=3,IF(H673="","",H673),"")))</f>
        <v>56</v>
      </c>
      <c r="I73" s="227">
        <f t="shared" si="77"/>
        <v>2</v>
      </c>
      <c r="J73" s="227">
        <f t="shared" si="77"/>
        <v>56</v>
      </c>
      <c r="K73" s="227">
        <f t="shared" si="77"/>
        <v>3</v>
      </c>
      <c r="L73" s="227">
        <f t="shared" si="77"/>
        <v>56</v>
      </c>
      <c r="M73" s="227">
        <f t="shared" si="77"/>
        <v>3</v>
      </c>
      <c r="N73" s="227">
        <f t="shared" si="77"/>
        <v>56</v>
      </c>
      <c r="O73" s="227">
        <f t="shared" si="77"/>
        <v>2</v>
      </c>
      <c r="P73" s="227">
        <f t="shared" si="77"/>
        <v>62</v>
      </c>
      <c r="Q73" s="227">
        <f t="shared" si="77"/>
        <v>3</v>
      </c>
      <c r="R73" s="227">
        <f t="shared" si="77"/>
        <v>59</v>
      </c>
      <c r="S73" s="227">
        <f t="shared" si="77"/>
        <v>2</v>
      </c>
      <c r="T73" s="227">
        <f t="shared" si="77"/>
        <v>59</v>
      </c>
      <c r="U73" s="228">
        <f t="shared" si="77"/>
        <v>2</v>
      </c>
    </row>
    <row r="74" spans="1:21">
      <c r="A74" s="146">
        <f t="shared" si="73"/>
        <v>55</v>
      </c>
      <c r="B74" s="276">
        <f t="shared" si="17"/>
        <v>60</v>
      </c>
      <c r="C74" s="178" t="str">
        <f>IF(A74="","",VLOOKUP(F74,種目情報!$A:$O,5,FALSE))</f>
        <v>中学共通女子1500m</v>
      </c>
      <c r="D74" s="178">
        <f>IF(A74="","",VLOOKUP(F74,種目情報!A:N,14,FALSE))</f>
        <v>30</v>
      </c>
      <c r="E74" s="178">
        <f t="shared" si="74"/>
        <v>2</v>
      </c>
      <c r="F74" s="178">
        <f t="shared" si="71"/>
        <v>60</v>
      </c>
      <c r="G74" s="157">
        <v>55</v>
      </c>
      <c r="H74" s="227">
        <f t="shared" ref="H74:U74" si="78">IF($W$1=1,IF(H274="","",H274),IF($W$1=2,IF(H474="","",H474),IF($W$1=3,IF(H674="","",H674),"")))</f>
        <v>59</v>
      </c>
      <c r="I74" s="227">
        <f t="shared" si="78"/>
        <v>2</v>
      </c>
      <c r="J74" s="227">
        <f t="shared" si="78"/>
        <v>59</v>
      </c>
      <c r="K74" s="227">
        <f t="shared" si="78"/>
        <v>3</v>
      </c>
      <c r="L74" s="227">
        <f t="shared" si="78"/>
        <v>59</v>
      </c>
      <c r="M74" s="227">
        <f t="shared" si="78"/>
        <v>3</v>
      </c>
      <c r="N74" s="227">
        <f t="shared" si="78"/>
        <v>59</v>
      </c>
      <c r="O74" s="227">
        <f t="shared" si="78"/>
        <v>2</v>
      </c>
      <c r="P74" s="227">
        <f t="shared" si="78"/>
        <v>63</v>
      </c>
      <c r="Q74" s="227">
        <f t="shared" si="78"/>
        <v>3</v>
      </c>
      <c r="R74" s="227">
        <f t="shared" si="78"/>
        <v>60</v>
      </c>
      <c r="S74" s="227">
        <f t="shared" si="78"/>
        <v>2</v>
      </c>
      <c r="T74" s="227">
        <f t="shared" si="78"/>
        <v>60</v>
      </c>
      <c r="U74" s="228">
        <f t="shared" si="78"/>
        <v>2</v>
      </c>
    </row>
    <row r="75" spans="1:21">
      <c r="A75" s="146">
        <f t="shared" si="73"/>
        <v>56</v>
      </c>
      <c r="B75" s="276">
        <f t="shared" si="17"/>
        <v>62</v>
      </c>
      <c r="C75" s="178" t="str">
        <f>IF(A75="","",VLOOKUP(F75,種目情報!$A:$O,5,FALSE))</f>
        <v>中学共通女子100mH(0.762m)</v>
      </c>
      <c r="D75" s="178">
        <f>IF(A75="","",VLOOKUP(F75,種目情報!A:N,14,FALSE))</f>
        <v>30</v>
      </c>
      <c r="E75" s="178">
        <f t="shared" si="74"/>
        <v>2</v>
      </c>
      <c r="F75" s="178">
        <f t="shared" si="71"/>
        <v>62</v>
      </c>
      <c r="G75" s="157">
        <v>56</v>
      </c>
      <c r="H75" s="227">
        <f t="shared" ref="H75:U75" si="79">IF($W$1=1,IF(H275="","",H275),IF($W$1=2,IF(H475="","",H475),IF($W$1=3,IF(H675="","",H675),"")))</f>
        <v>60</v>
      </c>
      <c r="I75" s="227">
        <f t="shared" si="79"/>
        <v>2</v>
      </c>
      <c r="J75" s="227">
        <f t="shared" si="79"/>
        <v>60</v>
      </c>
      <c r="K75" s="227">
        <f t="shared" si="79"/>
        <v>3</v>
      </c>
      <c r="L75" s="227">
        <f t="shared" si="79"/>
        <v>60</v>
      </c>
      <c r="M75" s="227">
        <f t="shared" si="79"/>
        <v>3</v>
      </c>
      <c r="N75" s="227">
        <f t="shared" si="79"/>
        <v>60</v>
      </c>
      <c r="O75" s="227">
        <f t="shared" si="79"/>
        <v>2</v>
      </c>
      <c r="P75" s="227">
        <f t="shared" si="79"/>
        <v>66</v>
      </c>
      <c r="Q75" s="227">
        <f t="shared" si="79"/>
        <v>3</v>
      </c>
      <c r="R75" s="227">
        <f t="shared" si="79"/>
        <v>62</v>
      </c>
      <c r="S75" s="227">
        <f t="shared" si="79"/>
        <v>2</v>
      </c>
      <c r="T75" s="227">
        <f t="shared" si="79"/>
        <v>62</v>
      </c>
      <c r="U75" s="228">
        <f t="shared" si="79"/>
        <v>2</v>
      </c>
    </row>
    <row r="76" spans="1:21">
      <c r="A76" s="146">
        <f t="shared" si="73"/>
        <v>57</v>
      </c>
      <c r="B76" s="276">
        <f t="shared" si="17"/>
        <v>66</v>
      </c>
      <c r="C76" s="178" t="str">
        <f>IF(A76="","",VLOOKUP(F76,種目情報!$A:$O,5,FALSE))</f>
        <v>中学共通女子走高跳</v>
      </c>
      <c r="D76" s="178">
        <f>IF(A76="","",VLOOKUP(F76,種目情報!A:N,14,FALSE))</f>
        <v>30</v>
      </c>
      <c r="E76" s="178">
        <f t="shared" si="74"/>
        <v>2</v>
      </c>
      <c r="F76" s="178">
        <f t="shared" si="71"/>
        <v>66</v>
      </c>
      <c r="G76" s="157">
        <v>57</v>
      </c>
      <c r="H76" s="227">
        <f t="shared" ref="H76:U76" si="80">IF($W$1=1,IF(H276="","",H276),IF($W$1=2,IF(H476="","",H476),IF($W$1=3,IF(H676="","",H676),"")))</f>
        <v>61</v>
      </c>
      <c r="I76" s="227">
        <f t="shared" si="80"/>
        <v>2</v>
      </c>
      <c r="J76" s="227">
        <f t="shared" si="80"/>
        <v>62</v>
      </c>
      <c r="K76" s="227">
        <f t="shared" si="80"/>
        <v>3</v>
      </c>
      <c r="L76" s="227">
        <f t="shared" si="80"/>
        <v>62</v>
      </c>
      <c r="M76" s="227">
        <f t="shared" si="80"/>
        <v>3</v>
      </c>
      <c r="N76" s="227">
        <f t="shared" si="80"/>
        <v>62</v>
      </c>
      <c r="O76" s="227">
        <f t="shared" si="80"/>
        <v>2</v>
      </c>
      <c r="P76" s="227">
        <f t="shared" si="80"/>
        <v>67</v>
      </c>
      <c r="Q76" s="227">
        <f t="shared" si="80"/>
        <v>3</v>
      </c>
      <c r="R76" s="227">
        <f t="shared" si="80"/>
        <v>66</v>
      </c>
      <c r="S76" s="227">
        <f t="shared" si="80"/>
        <v>2</v>
      </c>
      <c r="T76" s="227">
        <f t="shared" si="80"/>
        <v>66</v>
      </c>
      <c r="U76" s="228">
        <f t="shared" si="80"/>
        <v>2</v>
      </c>
    </row>
    <row r="77" spans="1:21">
      <c r="A77" s="146">
        <f t="shared" si="73"/>
        <v>58</v>
      </c>
      <c r="B77" s="276">
        <f t="shared" si="17"/>
        <v>67</v>
      </c>
      <c r="C77" s="178" t="str">
        <f>IF(A77="","",VLOOKUP(F77,種目情報!$A:$O,5,FALSE))</f>
        <v>中学共通女子棒高跳</v>
      </c>
      <c r="D77" s="178">
        <f>IF(A77="","",VLOOKUP(F77,種目情報!A:N,14,FALSE))</f>
        <v>30</v>
      </c>
      <c r="E77" s="178">
        <f t="shared" si="74"/>
        <v>2</v>
      </c>
      <c r="F77" s="178">
        <f t="shared" si="71"/>
        <v>67</v>
      </c>
      <c r="G77" s="157">
        <v>58</v>
      </c>
      <c r="H77" s="227">
        <f t="shared" ref="H77:U77" si="81">IF($W$1=1,IF(H277="","",H277),IF($W$1=2,IF(H477="","",H477),IF($W$1=3,IF(H677="","",H677),"")))</f>
        <v>62</v>
      </c>
      <c r="I77" s="227">
        <f t="shared" si="81"/>
        <v>2</v>
      </c>
      <c r="J77" s="227">
        <f t="shared" si="81"/>
        <v>66</v>
      </c>
      <c r="K77" s="227">
        <f t="shared" si="81"/>
        <v>3</v>
      </c>
      <c r="L77" s="227">
        <f t="shared" si="81"/>
        <v>66</v>
      </c>
      <c r="M77" s="227">
        <f t="shared" si="81"/>
        <v>2</v>
      </c>
      <c r="N77" s="227">
        <f t="shared" si="81"/>
        <v>66</v>
      </c>
      <c r="O77" s="227">
        <f t="shared" si="81"/>
        <v>2</v>
      </c>
      <c r="P77" s="227">
        <f t="shared" si="81"/>
        <v>71</v>
      </c>
      <c r="Q77" s="227">
        <f t="shared" si="81"/>
        <v>3</v>
      </c>
      <c r="R77" s="227">
        <f t="shared" si="81"/>
        <v>67</v>
      </c>
      <c r="S77" s="227">
        <f t="shared" si="81"/>
        <v>2</v>
      </c>
      <c r="T77" s="227">
        <f t="shared" si="81"/>
        <v>67</v>
      </c>
      <c r="U77" s="228">
        <f t="shared" si="81"/>
        <v>2</v>
      </c>
    </row>
    <row r="78" spans="1:21">
      <c r="A78" s="146">
        <f t="shared" si="73"/>
        <v>59</v>
      </c>
      <c r="B78" s="276">
        <f t="shared" si="17"/>
        <v>68</v>
      </c>
      <c r="C78" s="178" t="str">
        <f>IF(A78="","",VLOOKUP(F78,種目情報!$A:$O,5,FALSE))</f>
        <v>中学1年女子走幅跳</v>
      </c>
      <c r="D78" s="178">
        <f>IF(A78="","",VLOOKUP(F78,種目情報!A:N,14,FALSE))</f>
        <v>5</v>
      </c>
      <c r="E78" s="178">
        <f t="shared" si="74"/>
        <v>2</v>
      </c>
      <c r="F78" s="178">
        <f t="shared" si="71"/>
        <v>68</v>
      </c>
      <c r="G78" s="157">
        <v>59</v>
      </c>
      <c r="H78" s="227">
        <f t="shared" ref="H78:U78" si="82">IF($W$1=1,IF(H278="","",H278),IF($W$1=2,IF(H478="","",H478),IF($W$1=3,IF(H678="","",H678),"")))</f>
        <v>66</v>
      </c>
      <c r="I78" s="227">
        <f t="shared" si="82"/>
        <v>2</v>
      </c>
      <c r="J78" s="227">
        <f t="shared" si="82"/>
        <v>67</v>
      </c>
      <c r="K78" s="227">
        <f t="shared" si="82"/>
        <v>3</v>
      </c>
      <c r="L78" s="227">
        <f t="shared" si="82"/>
        <v>67</v>
      </c>
      <c r="M78" s="227">
        <f t="shared" si="82"/>
        <v>2</v>
      </c>
      <c r="N78" s="227">
        <f t="shared" si="82"/>
        <v>67</v>
      </c>
      <c r="O78" s="227">
        <f t="shared" si="82"/>
        <v>2</v>
      </c>
      <c r="P78" s="227">
        <f t="shared" si="82"/>
        <v>72</v>
      </c>
      <c r="Q78" s="227">
        <f t="shared" si="82"/>
        <v>3</v>
      </c>
      <c r="R78" s="227">
        <f t="shared" si="82"/>
        <v>68</v>
      </c>
      <c r="S78" s="227">
        <f t="shared" si="82"/>
        <v>2</v>
      </c>
      <c r="T78" s="227">
        <f t="shared" si="82"/>
        <v>71</v>
      </c>
      <c r="U78" s="228">
        <f t="shared" si="82"/>
        <v>2</v>
      </c>
    </row>
    <row r="79" spans="1:21">
      <c r="A79" s="146">
        <f t="shared" si="73"/>
        <v>60</v>
      </c>
      <c r="B79" s="276">
        <f t="shared" si="17"/>
        <v>69</v>
      </c>
      <c r="C79" s="178" t="str">
        <f>IF(A79="","",VLOOKUP(F79,種目情報!$A:$O,5,FALSE))</f>
        <v>中学2年女子走幅跳</v>
      </c>
      <c r="D79" s="178">
        <f>IF(A79="","",VLOOKUP(F79,種目情報!A:N,14,FALSE))</f>
        <v>2</v>
      </c>
      <c r="E79" s="178">
        <f t="shared" si="74"/>
        <v>2</v>
      </c>
      <c r="F79" s="178">
        <f t="shared" si="71"/>
        <v>69</v>
      </c>
      <c r="G79" s="157">
        <v>60</v>
      </c>
      <c r="H79" s="227">
        <f t="shared" ref="H79:U79" si="83">IF($W$1=1,IF(H279="","",H279),IF($W$1=2,IF(H479="","",H479),IF($W$1=3,IF(H679="","",H679),"")))</f>
        <v>67</v>
      </c>
      <c r="I79" s="227">
        <f t="shared" si="83"/>
        <v>2</v>
      </c>
      <c r="J79" s="227">
        <f t="shared" si="83"/>
        <v>68</v>
      </c>
      <c r="K79" s="227">
        <f t="shared" si="83"/>
        <v>3</v>
      </c>
      <c r="L79" s="227">
        <f t="shared" si="83"/>
        <v>71</v>
      </c>
      <c r="M79" s="227">
        <f t="shared" si="83"/>
        <v>4</v>
      </c>
      <c r="N79" s="227">
        <f t="shared" si="83"/>
        <v>68</v>
      </c>
      <c r="O79" s="227">
        <f t="shared" si="83"/>
        <v>2</v>
      </c>
      <c r="P79" s="227">
        <f t="shared" si="83"/>
        <v>80</v>
      </c>
      <c r="Q79" s="227">
        <f t="shared" si="83"/>
        <v>100</v>
      </c>
      <c r="R79" s="227">
        <f t="shared" si="83"/>
        <v>69</v>
      </c>
      <c r="S79" s="227">
        <f t="shared" si="83"/>
        <v>2</v>
      </c>
      <c r="T79" s="227">
        <f t="shared" si="83"/>
        <v>72</v>
      </c>
      <c r="U79" s="228">
        <f t="shared" si="83"/>
        <v>2</v>
      </c>
    </row>
    <row r="80" spans="1:21">
      <c r="A80" s="146">
        <f t="shared" si="73"/>
        <v>61</v>
      </c>
      <c r="B80" s="276">
        <f t="shared" si="17"/>
        <v>72</v>
      </c>
      <c r="C80" s="178" t="str">
        <f>IF(A80="","",VLOOKUP(F80,種目情報!$A:$O,5,FALSE))</f>
        <v>中学共通女子砲丸投(2.721kg)</v>
      </c>
      <c r="D80" s="178">
        <f>IF(A80="","",VLOOKUP(F80,種目情報!A:N,14,FALSE))</f>
        <v>30</v>
      </c>
      <c r="E80" s="178">
        <f t="shared" si="74"/>
        <v>2</v>
      </c>
      <c r="F80" s="178">
        <f t="shared" si="71"/>
        <v>72</v>
      </c>
      <c r="G80" s="157">
        <v>61</v>
      </c>
      <c r="H80" s="227">
        <f t="shared" ref="H80:U80" si="84">IF($W$1=1,IF(H280="","",H280),IF($W$1=2,IF(H480="","",H480),IF($W$1=3,IF(H680="","",H680),"")))</f>
        <v>71</v>
      </c>
      <c r="I80" s="227">
        <f t="shared" si="84"/>
        <v>2</v>
      </c>
      <c r="J80" s="227">
        <f t="shared" si="84"/>
        <v>70</v>
      </c>
      <c r="K80" s="227">
        <f t="shared" si="84"/>
        <v>3</v>
      </c>
      <c r="L80" s="227">
        <f t="shared" si="84"/>
        <v>72</v>
      </c>
      <c r="M80" s="227">
        <f t="shared" si="84"/>
        <v>2</v>
      </c>
      <c r="N80" s="227">
        <f t="shared" si="84"/>
        <v>70</v>
      </c>
      <c r="O80" s="227">
        <f t="shared" si="84"/>
        <v>2</v>
      </c>
      <c r="P80" s="227" t="str">
        <f t="shared" si="84"/>
        <v/>
      </c>
      <c r="Q80" s="227" t="str">
        <f t="shared" si="84"/>
        <v/>
      </c>
      <c r="R80" s="227">
        <f t="shared" si="84"/>
        <v>72</v>
      </c>
      <c r="S80" s="227">
        <f t="shared" si="84"/>
        <v>2</v>
      </c>
      <c r="T80" s="227">
        <f t="shared" si="84"/>
        <v>73</v>
      </c>
      <c r="U80" s="228">
        <f t="shared" si="84"/>
        <v>2</v>
      </c>
    </row>
    <row r="81" spans="1:21">
      <c r="A81" s="146">
        <f t="shared" si="73"/>
        <v>62</v>
      </c>
      <c r="B81" s="276">
        <f t="shared" si="17"/>
        <v>73</v>
      </c>
      <c r="C81" s="178" t="str">
        <f>IF(A81="","",VLOOKUP(F81,種目情報!$A:$O,5,FALSE))</f>
        <v>中学共通女子円盤投(1.000kg)</v>
      </c>
      <c r="D81" s="178">
        <f>IF(A81="","",VLOOKUP(F81,種目情報!A:N,14,FALSE))</f>
        <v>30</v>
      </c>
      <c r="E81" s="178">
        <f t="shared" si="74"/>
        <v>2</v>
      </c>
      <c r="F81" s="178">
        <f t="shared" si="71"/>
        <v>73</v>
      </c>
      <c r="G81" s="157">
        <v>62</v>
      </c>
      <c r="H81" s="227">
        <f t="shared" ref="H81:U81" si="85">IF($W$1=1,IF(H281="","",H281),IF($W$1=2,IF(H481="","",H481),IF($W$1=3,IF(H681="","",H681),"")))</f>
        <v>72</v>
      </c>
      <c r="I81" s="227">
        <f t="shared" si="85"/>
        <v>2</v>
      </c>
      <c r="J81" s="227">
        <f t="shared" si="85"/>
        <v>72</v>
      </c>
      <c r="K81" s="227">
        <f t="shared" si="85"/>
        <v>3</v>
      </c>
      <c r="L81" s="227">
        <f t="shared" si="85"/>
        <v>74</v>
      </c>
      <c r="M81" s="227">
        <f t="shared" si="85"/>
        <v>2</v>
      </c>
      <c r="N81" s="227">
        <f t="shared" si="85"/>
        <v>72</v>
      </c>
      <c r="O81" s="227">
        <f t="shared" si="85"/>
        <v>2</v>
      </c>
      <c r="P81" s="227" t="str">
        <f t="shared" si="85"/>
        <v/>
      </c>
      <c r="Q81" s="227" t="str">
        <f t="shared" si="85"/>
        <v/>
      </c>
      <c r="R81" s="227">
        <f t="shared" si="85"/>
        <v>73</v>
      </c>
      <c r="S81" s="227">
        <f t="shared" si="85"/>
        <v>2</v>
      </c>
      <c r="T81" s="227">
        <f t="shared" si="85"/>
        <v>80</v>
      </c>
      <c r="U81" s="228">
        <f t="shared" si="85"/>
        <v>100</v>
      </c>
    </row>
    <row r="82" spans="1:21">
      <c r="A82" s="146">
        <f t="shared" si="73"/>
        <v>63</v>
      </c>
      <c r="B82" s="276">
        <f t="shared" si="17"/>
        <v>74</v>
      </c>
      <c r="C82" s="178" t="str">
        <f>IF(A82="","",VLOOKUP(F82,種目情報!$A:$O,5,FALSE))</f>
        <v>中学共通女子四種競技(女子)</v>
      </c>
      <c r="D82" s="178">
        <f>IF(A82="","",VLOOKUP(F82,種目情報!A:N,14,FALSE))</f>
        <v>30</v>
      </c>
      <c r="E82" s="178">
        <f t="shared" si="74"/>
        <v>2</v>
      </c>
      <c r="F82" s="178">
        <f t="shared" si="71"/>
        <v>74</v>
      </c>
      <c r="G82" s="157">
        <v>63</v>
      </c>
      <c r="H82" s="227">
        <f t="shared" ref="H82:U82" si="86">IF($W$1=1,IF(H282="","",H282),IF($W$1=2,IF(H482="","",H482),IF($W$1=3,IF(H682="","",H682),"")))</f>
        <v>80</v>
      </c>
      <c r="I82" s="227">
        <f t="shared" si="86"/>
        <v>100</v>
      </c>
      <c r="J82" s="227">
        <f t="shared" si="86"/>
        <v>73</v>
      </c>
      <c r="K82" s="227">
        <f t="shared" si="86"/>
        <v>3</v>
      </c>
      <c r="L82" s="227">
        <f t="shared" si="86"/>
        <v>80</v>
      </c>
      <c r="M82" s="227">
        <f t="shared" si="86"/>
        <v>100</v>
      </c>
      <c r="N82" s="227">
        <f t="shared" si="86"/>
        <v>73</v>
      </c>
      <c r="O82" s="227">
        <v>2</v>
      </c>
      <c r="P82" s="227" t="str">
        <f t="shared" si="86"/>
        <v/>
      </c>
      <c r="Q82" s="227" t="str">
        <f t="shared" si="86"/>
        <v/>
      </c>
      <c r="R82" s="227">
        <f t="shared" si="86"/>
        <v>74</v>
      </c>
      <c r="S82" s="227">
        <f t="shared" si="86"/>
        <v>2</v>
      </c>
      <c r="T82" s="227" t="str">
        <f t="shared" si="86"/>
        <v/>
      </c>
      <c r="U82" s="228" t="str">
        <f t="shared" si="86"/>
        <v/>
      </c>
    </row>
    <row r="83" spans="1:21">
      <c r="A83" s="146">
        <f t="shared" si="73"/>
        <v>64</v>
      </c>
      <c r="B83" s="276">
        <f t="shared" si="17"/>
        <v>75</v>
      </c>
      <c r="C83" s="178" t="str">
        <f>IF(A83="","",VLOOKUP(F83,種目情報!$A:$O,5,FALSE))</f>
        <v>中学1年女子オープン100m</v>
      </c>
      <c r="D83" s="178">
        <f>IF(A83="","",VLOOKUP(F83,種目情報!A:N,14,FALSE))</f>
        <v>5</v>
      </c>
      <c r="E83" s="178" t="str">
        <f t="shared" si="74"/>
        <v/>
      </c>
      <c r="F83" s="178">
        <f t="shared" si="71"/>
        <v>75</v>
      </c>
      <c r="G83" s="157">
        <v>64</v>
      </c>
      <c r="H83" s="227" t="str">
        <f t="shared" ref="H83:U83" si="87">IF($W$1=1,IF(H283="","",H283),IF($W$1=2,IF(H483="","",H483),IF($W$1=3,IF(H683="","",H683),"")))</f>
        <v/>
      </c>
      <c r="I83" s="227" t="str">
        <f t="shared" si="87"/>
        <v/>
      </c>
      <c r="J83" s="227">
        <f t="shared" si="87"/>
        <v>74</v>
      </c>
      <c r="K83" s="227">
        <f t="shared" si="87"/>
        <v>2</v>
      </c>
      <c r="L83" s="227" t="str">
        <f t="shared" si="87"/>
        <v/>
      </c>
      <c r="M83" s="227" t="str">
        <f t="shared" si="87"/>
        <v/>
      </c>
      <c r="N83" s="227">
        <f t="shared" si="87"/>
        <v>77</v>
      </c>
      <c r="O83" s="227">
        <f t="shared" si="87"/>
        <v>4</v>
      </c>
      <c r="P83" s="227" t="str">
        <f t="shared" si="87"/>
        <v/>
      </c>
      <c r="Q83" s="227" t="str">
        <f t="shared" si="87"/>
        <v/>
      </c>
      <c r="R83" s="227">
        <f t="shared" si="87"/>
        <v>75</v>
      </c>
      <c r="S83" s="227" t="str">
        <f t="shared" si="87"/>
        <v/>
      </c>
      <c r="T83" s="227" t="str">
        <f t="shared" si="87"/>
        <v/>
      </c>
      <c r="U83" s="228" t="str">
        <f t="shared" si="87"/>
        <v/>
      </c>
    </row>
    <row r="84" spans="1:21">
      <c r="A84" s="146">
        <f t="shared" si="73"/>
        <v>65</v>
      </c>
      <c r="B84" s="276">
        <f t="shared" ref="B84:B119" si="88">IF(A84="","",F84)</f>
        <v>76</v>
      </c>
      <c r="C84" s="178" t="str">
        <f>IF(A84="","",VLOOKUP(F84,種目情報!$A:$O,5,FALSE))</f>
        <v>中学2年女子オープン100m</v>
      </c>
      <c r="D84" s="178">
        <f>IF(A84="","",VLOOKUP(F84,種目情報!A:N,14,FALSE))</f>
        <v>2</v>
      </c>
      <c r="E84" s="178" t="str">
        <f t="shared" si="74"/>
        <v/>
      </c>
      <c r="F84" s="178">
        <f t="shared" si="71"/>
        <v>76</v>
      </c>
      <c r="G84" s="157">
        <v>65</v>
      </c>
      <c r="H84" s="227" t="str">
        <f t="shared" ref="H84:U84" si="89">IF($W$1=1,IF(H284="","",H284),IF($W$1=2,IF(H484="","",H484),IF($W$1=3,IF(H684="","",H684),"")))</f>
        <v/>
      </c>
      <c r="I84" s="227" t="str">
        <f t="shared" si="89"/>
        <v/>
      </c>
      <c r="J84" s="227">
        <f t="shared" si="89"/>
        <v>80</v>
      </c>
      <c r="K84" s="227">
        <f t="shared" si="89"/>
        <v>100</v>
      </c>
      <c r="L84" s="227" t="str">
        <f t="shared" si="89"/>
        <v/>
      </c>
      <c r="M84" s="227" t="str">
        <f t="shared" si="89"/>
        <v/>
      </c>
      <c r="N84" s="227">
        <f t="shared" si="89"/>
        <v>79</v>
      </c>
      <c r="O84" s="227">
        <f t="shared" si="89"/>
        <v>4</v>
      </c>
      <c r="P84" s="227" t="str">
        <f t="shared" si="89"/>
        <v/>
      </c>
      <c r="Q84" s="227" t="str">
        <f t="shared" si="89"/>
        <v/>
      </c>
      <c r="R84" s="227">
        <f t="shared" si="89"/>
        <v>76</v>
      </c>
      <c r="S84" s="227" t="str">
        <f t="shared" si="89"/>
        <v/>
      </c>
      <c r="T84" s="227" t="str">
        <f t="shared" si="89"/>
        <v/>
      </c>
      <c r="U84" s="228" t="str">
        <f t="shared" si="89"/>
        <v/>
      </c>
    </row>
    <row r="85" spans="1:21">
      <c r="A85" s="146">
        <f t="shared" si="73"/>
        <v>66</v>
      </c>
      <c r="B85" s="276">
        <f t="shared" si="88"/>
        <v>79</v>
      </c>
      <c r="C85" s="178" t="str">
        <f>IF(A85="","",VLOOKUP(F85,種目情報!$A:$O,5,FALSE))</f>
        <v>中学共通女子オープン1500m</v>
      </c>
      <c r="D85" s="178">
        <f>IF(A85="","",VLOOKUP(F85,種目情報!A:N,14,FALSE))</f>
        <v>30</v>
      </c>
      <c r="E85" s="178" t="str">
        <f t="shared" si="74"/>
        <v/>
      </c>
      <c r="F85" s="178">
        <f t="shared" si="71"/>
        <v>79</v>
      </c>
      <c r="G85" s="157">
        <v>66</v>
      </c>
      <c r="H85" s="227" t="str">
        <f t="shared" ref="H85:U85" si="90">IF($W$1=1,IF(H285="","",H285),IF($W$1=2,IF(H485="","",H485),IF($W$1=3,IF(H685="","",H685),"")))</f>
        <v/>
      </c>
      <c r="I85" s="227" t="str">
        <f t="shared" si="90"/>
        <v/>
      </c>
      <c r="J85" s="227" t="str">
        <f t="shared" si="90"/>
        <v/>
      </c>
      <c r="K85" s="227" t="str">
        <f t="shared" si="90"/>
        <v/>
      </c>
      <c r="L85" s="227" t="str">
        <f t="shared" si="90"/>
        <v/>
      </c>
      <c r="M85" s="227" t="str">
        <f t="shared" si="90"/>
        <v/>
      </c>
      <c r="N85" s="227" t="str">
        <f t="shared" si="90"/>
        <v/>
      </c>
      <c r="O85" s="227" t="str">
        <f t="shared" si="90"/>
        <v/>
      </c>
      <c r="P85" s="227" t="str">
        <f t="shared" si="90"/>
        <v/>
      </c>
      <c r="Q85" s="227" t="str">
        <f t="shared" si="90"/>
        <v/>
      </c>
      <c r="R85" s="227">
        <f t="shared" si="90"/>
        <v>79</v>
      </c>
      <c r="S85" s="227" t="str">
        <f t="shared" si="90"/>
        <v/>
      </c>
      <c r="T85" s="227" t="str">
        <f t="shared" si="90"/>
        <v/>
      </c>
      <c r="U85" s="228" t="str">
        <f t="shared" si="90"/>
        <v/>
      </c>
    </row>
    <row r="86" spans="1:21">
      <c r="A86" s="146">
        <f t="shared" si="73"/>
        <v>67</v>
      </c>
      <c r="B86" s="276">
        <f t="shared" si="88"/>
        <v>80</v>
      </c>
      <c r="C86" s="178" t="str">
        <f>IF(A86="","",VLOOKUP(F86,種目情報!$A:$O,5,FALSE))</f>
        <v>中学共通女子オープン棒高跳</v>
      </c>
      <c r="D86" s="178">
        <f>IF(A86="","",VLOOKUP(F86,種目情報!A:N,14,FALSE))</f>
        <v>30</v>
      </c>
      <c r="E86" s="178" t="str">
        <f t="shared" si="74"/>
        <v/>
      </c>
      <c r="F86" s="178">
        <f t="shared" si="71"/>
        <v>80</v>
      </c>
      <c r="G86" s="157">
        <v>67</v>
      </c>
      <c r="H86" s="227" t="str">
        <f t="shared" ref="H86:U86" si="91">IF($W$1=1,IF(H286="","",H286),IF($W$1=2,IF(H486="","",H486),IF($W$1=3,IF(H686="","",H686),"")))</f>
        <v/>
      </c>
      <c r="I86" s="227" t="str">
        <f t="shared" si="91"/>
        <v/>
      </c>
      <c r="J86" s="227" t="str">
        <f t="shared" si="91"/>
        <v/>
      </c>
      <c r="K86" s="227" t="str">
        <f t="shared" si="91"/>
        <v/>
      </c>
      <c r="L86" s="227" t="str">
        <f t="shared" si="91"/>
        <v/>
      </c>
      <c r="M86" s="227" t="str">
        <f t="shared" si="91"/>
        <v/>
      </c>
      <c r="N86" s="227" t="str">
        <f t="shared" si="91"/>
        <v/>
      </c>
      <c r="O86" s="227" t="str">
        <f t="shared" si="91"/>
        <v/>
      </c>
      <c r="P86" s="227" t="str">
        <f t="shared" si="91"/>
        <v/>
      </c>
      <c r="Q86" s="227" t="str">
        <f t="shared" si="91"/>
        <v/>
      </c>
      <c r="R86" s="227">
        <f t="shared" si="91"/>
        <v>80</v>
      </c>
      <c r="S86" s="227" t="str">
        <f t="shared" si="91"/>
        <v/>
      </c>
      <c r="T86" s="227" t="str">
        <f t="shared" si="91"/>
        <v/>
      </c>
      <c r="U86" s="228" t="str">
        <f t="shared" si="91"/>
        <v/>
      </c>
    </row>
    <row r="87" spans="1:21">
      <c r="A87" s="146" t="str">
        <f t="shared" si="73"/>
        <v/>
      </c>
      <c r="B87" s="276" t="str">
        <f t="shared" si="88"/>
        <v/>
      </c>
      <c r="C87" s="178" t="str">
        <f>IF(A87="","",VLOOKUP(F87,種目情報!$A:$O,5,FALSE))</f>
        <v/>
      </c>
      <c r="D87" s="178" t="str">
        <f>IF(A87="","",VLOOKUP(F87,種目情報!A:N,14,FALSE))</f>
        <v/>
      </c>
      <c r="E87" s="178" t="str">
        <f t="shared" si="74"/>
        <v/>
      </c>
      <c r="F87" s="178" t="e">
        <f t="shared" si="71"/>
        <v>#N/A</v>
      </c>
      <c r="G87" s="157">
        <v>68</v>
      </c>
      <c r="H87" s="227" t="str">
        <f t="shared" ref="H87:U87" si="92">IF($W$1=1,IF(H287="","",H287),IF($W$1=2,IF(H487="","",H487),IF($W$1=3,IF(H687="","",H687),"")))</f>
        <v/>
      </c>
      <c r="I87" s="227" t="str">
        <f t="shared" si="92"/>
        <v/>
      </c>
      <c r="J87" s="227" t="str">
        <f t="shared" si="92"/>
        <v/>
      </c>
      <c r="K87" s="227" t="str">
        <f t="shared" si="92"/>
        <v/>
      </c>
      <c r="L87" s="227" t="str">
        <f t="shared" si="92"/>
        <v/>
      </c>
      <c r="M87" s="227" t="str">
        <f t="shared" si="92"/>
        <v/>
      </c>
      <c r="N87" s="227" t="str">
        <f t="shared" si="92"/>
        <v/>
      </c>
      <c r="O87" s="227" t="str">
        <f t="shared" si="92"/>
        <v/>
      </c>
      <c r="P87" s="227" t="str">
        <f t="shared" si="92"/>
        <v/>
      </c>
      <c r="Q87" s="227" t="str">
        <f t="shared" si="92"/>
        <v/>
      </c>
      <c r="R87" s="227" t="str">
        <f t="shared" si="92"/>
        <v/>
      </c>
      <c r="S87" s="227" t="str">
        <f t="shared" si="92"/>
        <v/>
      </c>
      <c r="T87" s="227" t="str">
        <f t="shared" si="92"/>
        <v/>
      </c>
      <c r="U87" s="228" t="str">
        <f t="shared" si="92"/>
        <v/>
      </c>
    </row>
    <row r="88" spans="1:21">
      <c r="A88" s="146" t="str">
        <f t="shared" si="73"/>
        <v/>
      </c>
      <c r="B88" s="276" t="str">
        <f t="shared" si="88"/>
        <v/>
      </c>
      <c r="C88" s="178" t="str">
        <f>IF(A88="","",VLOOKUP(F88,種目情報!$A:$O,5,FALSE))</f>
        <v/>
      </c>
      <c r="D88" s="178" t="str">
        <f>IF(A88="","",VLOOKUP(F88,種目情報!A:N,14,FALSE))</f>
        <v/>
      </c>
      <c r="E88" s="178" t="str">
        <f t="shared" si="74"/>
        <v/>
      </c>
      <c r="F88" s="178" t="e">
        <f t="shared" si="71"/>
        <v>#N/A</v>
      </c>
      <c r="G88" s="157">
        <v>69</v>
      </c>
      <c r="H88" s="227" t="str">
        <f t="shared" ref="H88:U88" si="93">IF($W$1=1,IF(H288="","",H288),IF($W$1=2,IF(H488="","",H488),IF($W$1=3,IF(H688="","",H688),"")))</f>
        <v/>
      </c>
      <c r="I88" s="227" t="str">
        <f t="shared" si="93"/>
        <v/>
      </c>
      <c r="J88" s="227" t="str">
        <f t="shared" si="93"/>
        <v/>
      </c>
      <c r="K88" s="227" t="str">
        <f t="shared" si="93"/>
        <v/>
      </c>
      <c r="L88" s="227" t="str">
        <f t="shared" si="93"/>
        <v/>
      </c>
      <c r="M88" s="227" t="str">
        <f t="shared" si="93"/>
        <v/>
      </c>
      <c r="N88" s="227" t="str">
        <f t="shared" si="93"/>
        <v/>
      </c>
      <c r="O88" s="227" t="str">
        <f t="shared" si="93"/>
        <v/>
      </c>
      <c r="P88" s="227" t="str">
        <f t="shared" si="93"/>
        <v/>
      </c>
      <c r="Q88" s="227" t="str">
        <f t="shared" si="93"/>
        <v/>
      </c>
      <c r="R88" s="227" t="str">
        <f t="shared" si="93"/>
        <v/>
      </c>
      <c r="S88" s="227" t="str">
        <f t="shared" si="93"/>
        <v/>
      </c>
      <c r="T88" s="227" t="str">
        <f t="shared" si="93"/>
        <v/>
      </c>
      <c r="U88" s="228" t="str">
        <f t="shared" si="93"/>
        <v/>
      </c>
    </row>
    <row r="89" spans="1:21">
      <c r="A89" s="146" t="str">
        <f t="shared" si="73"/>
        <v/>
      </c>
      <c r="B89" s="276" t="str">
        <f t="shared" si="88"/>
        <v/>
      </c>
      <c r="C89" s="178" t="str">
        <f>IF(A89="","",VLOOKUP(F89,種目情報!$A:$O,5,FALSE))</f>
        <v/>
      </c>
      <c r="D89" s="178" t="str">
        <f>IF(A89="","",VLOOKUP(F89,種目情報!A:N,14,FALSE))</f>
        <v/>
      </c>
      <c r="E89" s="178" t="str">
        <f t="shared" si="74"/>
        <v/>
      </c>
      <c r="F89" s="178" t="e">
        <f t="shared" si="71"/>
        <v>#N/A</v>
      </c>
      <c r="G89" s="157">
        <v>70</v>
      </c>
      <c r="H89" s="227" t="str">
        <f t="shared" ref="H89:U89" si="94">IF($W$1=1,IF(H289="","",H289),IF($W$1=2,IF(H489="","",H489),IF($W$1=3,IF(H689="","",H689),"")))</f>
        <v/>
      </c>
      <c r="I89" s="227" t="str">
        <f t="shared" si="94"/>
        <v/>
      </c>
      <c r="J89" s="227" t="str">
        <f t="shared" si="94"/>
        <v/>
      </c>
      <c r="K89" s="227" t="str">
        <f t="shared" si="94"/>
        <v/>
      </c>
      <c r="L89" s="227" t="str">
        <f t="shared" si="94"/>
        <v/>
      </c>
      <c r="M89" s="227" t="str">
        <f t="shared" si="94"/>
        <v/>
      </c>
      <c r="N89" s="227" t="str">
        <f t="shared" si="94"/>
        <v/>
      </c>
      <c r="O89" s="227" t="str">
        <f t="shared" si="94"/>
        <v/>
      </c>
      <c r="P89" s="227" t="str">
        <f t="shared" si="94"/>
        <v/>
      </c>
      <c r="Q89" s="227" t="str">
        <f t="shared" si="94"/>
        <v/>
      </c>
      <c r="R89" s="227" t="str">
        <f t="shared" si="94"/>
        <v/>
      </c>
      <c r="S89" s="227" t="str">
        <f t="shared" si="94"/>
        <v/>
      </c>
      <c r="T89" s="227" t="str">
        <f t="shared" si="94"/>
        <v/>
      </c>
      <c r="U89" s="228" t="str">
        <f t="shared" si="94"/>
        <v/>
      </c>
    </row>
    <row r="90" spans="1:21">
      <c r="A90" s="146" t="str">
        <f t="shared" si="73"/>
        <v/>
      </c>
      <c r="B90" s="276" t="str">
        <f t="shared" si="88"/>
        <v/>
      </c>
      <c r="C90" s="178" t="str">
        <f>IF(A90="","",VLOOKUP(F90,種目情報!$A:$O,5,FALSE))</f>
        <v/>
      </c>
      <c r="D90" s="178" t="str">
        <f>IF(A90="","",VLOOKUP(F90,種目情報!A:N,14,FALSE))</f>
        <v/>
      </c>
      <c r="E90" s="178" t="str">
        <f t="shared" si="74"/>
        <v/>
      </c>
      <c r="F90" s="178" t="e">
        <f t="shared" si="71"/>
        <v>#N/A</v>
      </c>
      <c r="G90" s="145">
        <v>71</v>
      </c>
      <c r="H90" s="227" t="str">
        <f t="shared" ref="H90:U90" si="95">IF($W$1=1,IF(H290="","",H290),IF($W$1=2,IF(H490="","",H490),IF($W$1=3,IF(H690="","",H690),"")))</f>
        <v/>
      </c>
      <c r="I90" s="227" t="str">
        <f t="shared" si="95"/>
        <v/>
      </c>
      <c r="J90" s="227" t="str">
        <f t="shared" si="95"/>
        <v/>
      </c>
      <c r="K90" s="227" t="str">
        <f t="shared" si="95"/>
        <v/>
      </c>
      <c r="L90" s="227" t="str">
        <f t="shared" si="95"/>
        <v/>
      </c>
      <c r="M90" s="227" t="str">
        <f t="shared" si="95"/>
        <v/>
      </c>
      <c r="N90" s="227" t="str">
        <f t="shared" si="95"/>
        <v/>
      </c>
      <c r="O90" s="227" t="str">
        <f t="shared" si="95"/>
        <v/>
      </c>
      <c r="P90" s="227" t="str">
        <f t="shared" si="95"/>
        <v/>
      </c>
      <c r="Q90" s="227" t="str">
        <f t="shared" si="95"/>
        <v/>
      </c>
      <c r="R90" s="227" t="str">
        <f t="shared" si="95"/>
        <v/>
      </c>
      <c r="S90" s="227" t="str">
        <f t="shared" si="95"/>
        <v/>
      </c>
      <c r="T90" s="227" t="str">
        <f t="shared" si="95"/>
        <v/>
      </c>
      <c r="U90" s="228" t="str">
        <f t="shared" si="95"/>
        <v/>
      </c>
    </row>
    <row r="91" spans="1:21">
      <c r="A91" s="146" t="str">
        <f t="shared" si="73"/>
        <v/>
      </c>
      <c r="B91" s="276" t="str">
        <f t="shared" si="88"/>
        <v/>
      </c>
      <c r="C91" s="178" t="str">
        <f>IF(A91="","",VLOOKUP(F91,種目情報!$A:$O,5,FALSE))</f>
        <v/>
      </c>
      <c r="D91" s="178" t="str">
        <f>IF(A91="","",VLOOKUP(F91,種目情報!A:N,14,FALSE))</f>
        <v/>
      </c>
      <c r="E91" s="178" t="str">
        <f t="shared" si="74"/>
        <v/>
      </c>
      <c r="F91" s="178" t="e">
        <f t="shared" si="71"/>
        <v>#N/A</v>
      </c>
      <c r="G91" s="145">
        <v>72</v>
      </c>
      <c r="H91" s="227" t="str">
        <f t="shared" ref="H91:U91" si="96">IF($W$1=1,IF(H291="","",H291),IF($W$1=2,IF(H491="","",H491),IF($W$1=3,IF(H691="","",H691),"")))</f>
        <v/>
      </c>
      <c r="I91" s="227" t="str">
        <f t="shared" si="96"/>
        <v/>
      </c>
      <c r="J91" s="227" t="str">
        <f t="shared" si="96"/>
        <v/>
      </c>
      <c r="K91" s="227" t="str">
        <f t="shared" si="96"/>
        <v/>
      </c>
      <c r="L91" s="227" t="str">
        <f t="shared" si="96"/>
        <v/>
      </c>
      <c r="M91" s="227" t="str">
        <f t="shared" si="96"/>
        <v/>
      </c>
      <c r="N91" s="227" t="str">
        <f t="shared" si="96"/>
        <v/>
      </c>
      <c r="O91" s="227" t="str">
        <f t="shared" si="96"/>
        <v/>
      </c>
      <c r="P91" s="227" t="str">
        <f t="shared" si="96"/>
        <v/>
      </c>
      <c r="Q91" s="227" t="str">
        <f t="shared" si="96"/>
        <v/>
      </c>
      <c r="R91" s="227" t="str">
        <f t="shared" si="96"/>
        <v/>
      </c>
      <c r="S91" s="227" t="str">
        <f t="shared" si="96"/>
        <v/>
      </c>
      <c r="T91" s="227" t="str">
        <f t="shared" si="96"/>
        <v/>
      </c>
      <c r="U91" s="228" t="str">
        <f t="shared" si="96"/>
        <v/>
      </c>
    </row>
    <row r="92" spans="1:21">
      <c r="A92" s="146" t="str">
        <f t="shared" si="73"/>
        <v/>
      </c>
      <c r="B92" s="276" t="str">
        <f t="shared" si="88"/>
        <v/>
      </c>
      <c r="C92" s="178" t="str">
        <f>IF(A92="","",VLOOKUP(F92,種目情報!$A:$O,5,FALSE))</f>
        <v/>
      </c>
      <c r="D92" s="178" t="str">
        <f>IF(A92="","",VLOOKUP(F92,種目情報!A:N,14,FALSE))</f>
        <v/>
      </c>
      <c r="E92" s="178" t="str">
        <f t="shared" si="74"/>
        <v/>
      </c>
      <c r="F92" s="178" t="e">
        <f t="shared" si="71"/>
        <v>#N/A</v>
      </c>
      <c r="G92" s="145">
        <v>73</v>
      </c>
      <c r="H92" s="227" t="str">
        <f t="shared" ref="H92:U92" si="97">IF($W$1=1,IF(H292="","",H292),IF($W$1=2,IF(H492="","",H492),IF($W$1=3,IF(H692="","",H692),"")))</f>
        <v/>
      </c>
      <c r="I92" s="227" t="str">
        <f t="shared" si="97"/>
        <v/>
      </c>
      <c r="J92" s="227" t="str">
        <f t="shared" si="97"/>
        <v/>
      </c>
      <c r="K92" s="227" t="str">
        <f t="shared" si="97"/>
        <v/>
      </c>
      <c r="L92" s="227" t="str">
        <f t="shared" si="97"/>
        <v/>
      </c>
      <c r="M92" s="227" t="str">
        <f t="shared" si="97"/>
        <v/>
      </c>
      <c r="N92" s="227" t="str">
        <f t="shared" si="97"/>
        <v/>
      </c>
      <c r="O92" s="227" t="str">
        <f t="shared" si="97"/>
        <v/>
      </c>
      <c r="P92" s="227" t="str">
        <f t="shared" si="97"/>
        <v/>
      </c>
      <c r="Q92" s="227" t="str">
        <f t="shared" si="97"/>
        <v/>
      </c>
      <c r="R92" s="227" t="str">
        <f t="shared" si="97"/>
        <v/>
      </c>
      <c r="S92" s="227" t="str">
        <f t="shared" si="97"/>
        <v/>
      </c>
      <c r="T92" s="227" t="str">
        <f t="shared" si="97"/>
        <v/>
      </c>
      <c r="U92" s="228" t="str">
        <f t="shared" si="97"/>
        <v/>
      </c>
    </row>
    <row r="93" spans="1:21">
      <c r="A93" s="146" t="str">
        <f t="shared" si="73"/>
        <v/>
      </c>
      <c r="B93" s="276" t="str">
        <f t="shared" si="88"/>
        <v/>
      </c>
      <c r="C93" s="178" t="str">
        <f>IF(A93="","",VLOOKUP(F93,種目情報!$A:$O,5,FALSE))</f>
        <v/>
      </c>
      <c r="D93" s="178" t="str">
        <f>IF(A93="","",VLOOKUP(F93,種目情報!A:N,14,FALSE))</f>
        <v/>
      </c>
      <c r="E93" s="178" t="str">
        <f t="shared" si="74"/>
        <v/>
      </c>
      <c r="F93" s="178" t="e">
        <f t="shared" si="71"/>
        <v>#N/A</v>
      </c>
      <c r="G93" s="145">
        <v>74</v>
      </c>
      <c r="H93" s="227" t="str">
        <f t="shared" ref="H93:U93" si="98">IF($W$1=1,IF(H293="","",H293),IF($W$1=2,IF(H493="","",H493),IF($W$1=3,IF(H693="","",H693),"")))</f>
        <v/>
      </c>
      <c r="I93" s="227" t="str">
        <f t="shared" si="98"/>
        <v/>
      </c>
      <c r="J93" s="227" t="str">
        <f t="shared" si="98"/>
        <v/>
      </c>
      <c r="K93" s="227" t="str">
        <f t="shared" si="98"/>
        <v/>
      </c>
      <c r="L93" s="227" t="str">
        <f t="shared" si="98"/>
        <v/>
      </c>
      <c r="M93" s="227" t="str">
        <f t="shared" si="98"/>
        <v/>
      </c>
      <c r="N93" s="227" t="str">
        <f t="shared" si="98"/>
        <v/>
      </c>
      <c r="O93" s="227" t="str">
        <f t="shared" si="98"/>
        <v/>
      </c>
      <c r="P93" s="227" t="str">
        <f t="shared" si="98"/>
        <v/>
      </c>
      <c r="Q93" s="227" t="str">
        <f t="shared" si="98"/>
        <v/>
      </c>
      <c r="R93" s="227" t="str">
        <f t="shared" si="98"/>
        <v/>
      </c>
      <c r="S93" s="227" t="str">
        <f t="shared" si="98"/>
        <v/>
      </c>
      <c r="T93" s="227" t="str">
        <f t="shared" si="98"/>
        <v/>
      </c>
      <c r="U93" s="228" t="str">
        <f t="shared" si="98"/>
        <v/>
      </c>
    </row>
    <row r="94" spans="1:21">
      <c r="A94" s="146" t="str">
        <f t="shared" si="73"/>
        <v/>
      </c>
      <c r="B94" s="276" t="str">
        <f t="shared" si="88"/>
        <v/>
      </c>
      <c r="C94" s="178" t="str">
        <f>IF(A94="","",VLOOKUP(F94,種目情報!$A:$O,5,FALSE))</f>
        <v/>
      </c>
      <c r="D94" s="178" t="str">
        <f>IF(A94="","",VLOOKUP(F94,種目情報!A:N,14,FALSE))</f>
        <v/>
      </c>
      <c r="E94" s="178" t="str">
        <f t="shared" si="74"/>
        <v/>
      </c>
      <c r="F94" s="178" t="e">
        <f t="shared" si="71"/>
        <v>#N/A</v>
      </c>
      <c r="G94" s="145">
        <v>75</v>
      </c>
      <c r="H94" s="227" t="str">
        <f t="shared" ref="H94:U94" si="99">IF($W$1=1,IF(H294="","",H294),IF($W$1=2,IF(H494="","",H494),IF($W$1=3,IF(H694="","",H694),"")))</f>
        <v/>
      </c>
      <c r="I94" s="227" t="str">
        <f t="shared" si="99"/>
        <v/>
      </c>
      <c r="J94" s="227" t="str">
        <f t="shared" si="99"/>
        <v/>
      </c>
      <c r="K94" s="227" t="str">
        <f t="shared" si="99"/>
        <v/>
      </c>
      <c r="L94" s="227" t="str">
        <f t="shared" si="99"/>
        <v/>
      </c>
      <c r="M94" s="227" t="str">
        <f t="shared" si="99"/>
        <v/>
      </c>
      <c r="N94" s="227" t="str">
        <f t="shared" si="99"/>
        <v/>
      </c>
      <c r="O94" s="227" t="str">
        <f t="shared" si="99"/>
        <v/>
      </c>
      <c r="P94" s="227" t="str">
        <f t="shared" si="99"/>
        <v/>
      </c>
      <c r="Q94" s="227" t="str">
        <f t="shared" si="99"/>
        <v/>
      </c>
      <c r="R94" s="227" t="str">
        <f t="shared" si="99"/>
        <v/>
      </c>
      <c r="S94" s="227" t="str">
        <f t="shared" si="99"/>
        <v/>
      </c>
      <c r="T94" s="227" t="str">
        <f t="shared" si="99"/>
        <v/>
      </c>
      <c r="U94" s="228" t="str">
        <f t="shared" si="99"/>
        <v/>
      </c>
    </row>
    <row r="95" spans="1:21">
      <c r="A95" s="146" t="str">
        <f t="shared" si="73"/>
        <v/>
      </c>
      <c r="B95" s="276" t="str">
        <f t="shared" si="88"/>
        <v/>
      </c>
      <c r="C95" s="178" t="str">
        <f>IF(A95="","",VLOOKUP(F95,種目情報!$A:$O,5,FALSE))</f>
        <v/>
      </c>
      <c r="D95" s="178" t="str">
        <f>IF(A95="","",VLOOKUP(F95,種目情報!A:N,14,FALSE))</f>
        <v/>
      </c>
      <c r="E95" s="178" t="str">
        <f t="shared" si="74"/>
        <v/>
      </c>
      <c r="F95" s="178" t="e">
        <f t="shared" si="71"/>
        <v>#N/A</v>
      </c>
      <c r="G95" s="145">
        <v>76</v>
      </c>
      <c r="H95" s="227" t="str">
        <f t="shared" ref="H95:U95" si="100">IF($W$1=1,IF(H295="","",H295),IF($W$1=2,IF(H495="","",H495),IF($W$1=3,IF(H695="","",H695),"")))</f>
        <v/>
      </c>
      <c r="I95" s="227" t="str">
        <f t="shared" si="100"/>
        <v/>
      </c>
      <c r="J95" s="227" t="str">
        <f t="shared" si="100"/>
        <v/>
      </c>
      <c r="K95" s="227" t="str">
        <f t="shared" si="100"/>
        <v/>
      </c>
      <c r="L95" s="227" t="str">
        <f t="shared" si="100"/>
        <v/>
      </c>
      <c r="M95" s="227" t="str">
        <f t="shared" si="100"/>
        <v/>
      </c>
      <c r="N95" s="227" t="str">
        <f t="shared" si="100"/>
        <v/>
      </c>
      <c r="O95" s="227" t="str">
        <f t="shared" si="100"/>
        <v/>
      </c>
      <c r="P95" s="227" t="str">
        <f t="shared" si="100"/>
        <v/>
      </c>
      <c r="Q95" s="227" t="str">
        <f t="shared" si="100"/>
        <v/>
      </c>
      <c r="R95" s="227" t="str">
        <f t="shared" si="100"/>
        <v/>
      </c>
      <c r="S95" s="227" t="str">
        <f t="shared" si="100"/>
        <v/>
      </c>
      <c r="T95" s="227" t="str">
        <f t="shared" si="100"/>
        <v/>
      </c>
      <c r="U95" s="228" t="str">
        <f t="shared" si="100"/>
        <v/>
      </c>
    </row>
    <row r="96" spans="1:21">
      <c r="A96" s="146" t="str">
        <f t="shared" si="73"/>
        <v/>
      </c>
      <c r="B96" s="276" t="str">
        <f t="shared" si="88"/>
        <v/>
      </c>
      <c r="C96" s="178" t="str">
        <f>IF(A96="","",VLOOKUP(F96,種目情報!$A:$O,5,FALSE))</f>
        <v/>
      </c>
      <c r="D96" s="178" t="str">
        <f>IF(A96="","",VLOOKUP(F96,種目情報!A:N,14,FALSE))</f>
        <v/>
      </c>
      <c r="E96" s="178" t="str">
        <f t="shared" si="74"/>
        <v/>
      </c>
      <c r="F96" s="178" t="e">
        <f t="shared" si="71"/>
        <v>#N/A</v>
      </c>
      <c r="G96" s="145">
        <v>77</v>
      </c>
      <c r="H96" s="227" t="str">
        <f t="shared" ref="H96:U96" si="101">IF($W$1=1,IF(H296="","",H296),IF($W$1=2,IF(H496="","",H496),IF($W$1=3,IF(H696="","",H696),"")))</f>
        <v/>
      </c>
      <c r="I96" s="227" t="str">
        <f t="shared" si="101"/>
        <v/>
      </c>
      <c r="J96" s="227" t="str">
        <f t="shared" si="101"/>
        <v/>
      </c>
      <c r="K96" s="227" t="str">
        <f t="shared" si="101"/>
        <v/>
      </c>
      <c r="L96" s="227" t="str">
        <f t="shared" si="101"/>
        <v/>
      </c>
      <c r="M96" s="227" t="str">
        <f t="shared" si="101"/>
        <v/>
      </c>
      <c r="N96" s="227" t="str">
        <f t="shared" si="101"/>
        <v/>
      </c>
      <c r="O96" s="227" t="str">
        <f t="shared" si="101"/>
        <v/>
      </c>
      <c r="P96" s="227" t="str">
        <f t="shared" si="101"/>
        <v/>
      </c>
      <c r="Q96" s="227" t="str">
        <f t="shared" si="101"/>
        <v/>
      </c>
      <c r="R96" s="227" t="str">
        <f t="shared" si="101"/>
        <v/>
      </c>
      <c r="S96" s="227" t="str">
        <f t="shared" si="101"/>
        <v/>
      </c>
      <c r="T96" s="227" t="str">
        <f t="shared" si="101"/>
        <v/>
      </c>
      <c r="U96" s="228" t="str">
        <f t="shared" si="101"/>
        <v/>
      </c>
    </row>
    <row r="97" spans="1:21">
      <c r="A97" s="146" t="str">
        <f t="shared" si="73"/>
        <v/>
      </c>
      <c r="B97" s="276" t="str">
        <f t="shared" si="88"/>
        <v/>
      </c>
      <c r="C97" s="178" t="str">
        <f>IF(A97="","",VLOOKUP(F97,種目情報!$A:$O,5,FALSE))</f>
        <v/>
      </c>
      <c r="D97" s="178" t="str">
        <f>IF(A97="","",VLOOKUP(F97,種目情報!A:N,14,FALSE))</f>
        <v/>
      </c>
      <c r="E97" s="178" t="str">
        <f t="shared" si="74"/>
        <v/>
      </c>
      <c r="F97" s="178" t="e">
        <f t="shared" si="71"/>
        <v>#N/A</v>
      </c>
      <c r="G97" s="145">
        <v>78</v>
      </c>
      <c r="H97" s="227" t="str">
        <f t="shared" ref="H97:U97" si="102">IF($W$1=1,IF(H297="","",H297),IF($W$1=2,IF(H497="","",H497),IF($W$1=3,IF(H697="","",H697),"")))</f>
        <v/>
      </c>
      <c r="I97" s="227" t="str">
        <f t="shared" si="102"/>
        <v/>
      </c>
      <c r="J97" s="227" t="str">
        <f t="shared" si="102"/>
        <v/>
      </c>
      <c r="K97" s="227" t="str">
        <f t="shared" si="102"/>
        <v/>
      </c>
      <c r="L97" s="227" t="str">
        <f t="shared" si="102"/>
        <v/>
      </c>
      <c r="M97" s="227" t="str">
        <f t="shared" si="102"/>
        <v/>
      </c>
      <c r="N97" s="227" t="str">
        <f t="shared" si="102"/>
        <v/>
      </c>
      <c r="O97" s="227" t="str">
        <f t="shared" si="102"/>
        <v/>
      </c>
      <c r="P97" s="227" t="str">
        <f t="shared" si="102"/>
        <v/>
      </c>
      <c r="Q97" s="227" t="str">
        <f t="shared" si="102"/>
        <v/>
      </c>
      <c r="R97" s="227" t="str">
        <f t="shared" si="102"/>
        <v/>
      </c>
      <c r="S97" s="227" t="str">
        <f t="shared" si="102"/>
        <v/>
      </c>
      <c r="T97" s="227" t="str">
        <f t="shared" si="102"/>
        <v/>
      </c>
      <c r="U97" s="228" t="str">
        <f t="shared" si="102"/>
        <v/>
      </c>
    </row>
    <row r="98" spans="1:21">
      <c r="A98" s="146" t="str">
        <f t="shared" si="73"/>
        <v/>
      </c>
      <c r="B98" s="276" t="str">
        <f t="shared" si="88"/>
        <v/>
      </c>
      <c r="C98" s="178" t="str">
        <f>IF(A98="","",VLOOKUP(F98,種目情報!$A:$O,5,FALSE))</f>
        <v/>
      </c>
      <c r="D98" s="178" t="str">
        <f>IF(A98="","",VLOOKUP(F98,種目情報!A:N,14,FALSE))</f>
        <v/>
      </c>
      <c r="E98" s="178" t="str">
        <f t="shared" si="74"/>
        <v/>
      </c>
      <c r="F98" s="178" t="e">
        <f t="shared" si="71"/>
        <v>#N/A</v>
      </c>
      <c r="G98" s="145">
        <v>79</v>
      </c>
      <c r="H98" s="227" t="str">
        <f t="shared" ref="H98:U98" si="103">IF($W$1=1,IF(H298="","",H298),IF($W$1=2,IF(H498="","",H498),IF($W$1=3,IF(H698="","",H698),"")))</f>
        <v/>
      </c>
      <c r="I98" s="227" t="str">
        <f t="shared" si="103"/>
        <v/>
      </c>
      <c r="J98" s="227" t="str">
        <f t="shared" si="103"/>
        <v/>
      </c>
      <c r="K98" s="227" t="str">
        <f t="shared" si="103"/>
        <v/>
      </c>
      <c r="L98" s="227" t="str">
        <f t="shared" si="103"/>
        <v/>
      </c>
      <c r="M98" s="227" t="str">
        <f t="shared" si="103"/>
        <v/>
      </c>
      <c r="N98" s="227" t="str">
        <f t="shared" si="103"/>
        <v/>
      </c>
      <c r="O98" s="227" t="str">
        <f t="shared" si="103"/>
        <v/>
      </c>
      <c r="P98" s="227" t="str">
        <f t="shared" si="103"/>
        <v/>
      </c>
      <c r="Q98" s="227" t="str">
        <f t="shared" si="103"/>
        <v/>
      </c>
      <c r="R98" s="227" t="str">
        <f t="shared" si="103"/>
        <v/>
      </c>
      <c r="S98" s="227" t="str">
        <f t="shared" si="103"/>
        <v/>
      </c>
      <c r="T98" s="227" t="str">
        <f t="shared" si="103"/>
        <v/>
      </c>
      <c r="U98" s="228" t="str">
        <f t="shared" si="103"/>
        <v/>
      </c>
    </row>
    <row r="99" spans="1:21">
      <c r="A99" s="146" t="str">
        <f t="shared" si="73"/>
        <v/>
      </c>
      <c r="B99" s="276" t="str">
        <f t="shared" si="88"/>
        <v/>
      </c>
      <c r="C99" s="178" t="str">
        <f>IF(A99="","",VLOOKUP(F99,種目情報!$A:$O,5,FALSE))</f>
        <v/>
      </c>
      <c r="D99" s="178" t="str">
        <f>IF(A99="","",VLOOKUP(F99,種目情報!A:N,14,FALSE))</f>
        <v/>
      </c>
      <c r="E99" s="178" t="str">
        <f t="shared" si="74"/>
        <v/>
      </c>
      <c r="F99" s="178" t="e">
        <f t="shared" si="71"/>
        <v>#N/A</v>
      </c>
      <c r="G99" s="145">
        <v>80</v>
      </c>
      <c r="H99" s="227" t="str">
        <f t="shared" ref="H99:U99" si="104">IF($W$1=1,IF(H299="","",H299),IF($W$1=2,IF(H499="","",H499),IF($W$1=3,IF(H699="","",H699),"")))</f>
        <v/>
      </c>
      <c r="I99" s="227" t="str">
        <f t="shared" si="104"/>
        <v/>
      </c>
      <c r="J99" s="227" t="str">
        <f t="shared" si="104"/>
        <v/>
      </c>
      <c r="K99" s="227" t="str">
        <f t="shared" si="104"/>
        <v/>
      </c>
      <c r="L99" s="227" t="str">
        <f t="shared" si="104"/>
        <v/>
      </c>
      <c r="M99" s="227" t="str">
        <f t="shared" si="104"/>
        <v/>
      </c>
      <c r="N99" s="227" t="str">
        <f t="shared" si="104"/>
        <v/>
      </c>
      <c r="O99" s="227" t="str">
        <f t="shared" si="104"/>
        <v/>
      </c>
      <c r="P99" s="227" t="str">
        <f t="shared" si="104"/>
        <v/>
      </c>
      <c r="Q99" s="227" t="str">
        <f t="shared" si="104"/>
        <v/>
      </c>
      <c r="R99" s="227" t="str">
        <f t="shared" si="104"/>
        <v/>
      </c>
      <c r="S99" s="227" t="str">
        <f t="shared" si="104"/>
        <v/>
      </c>
      <c r="T99" s="227" t="str">
        <f t="shared" si="104"/>
        <v/>
      </c>
      <c r="U99" s="228" t="str">
        <f t="shared" si="104"/>
        <v/>
      </c>
    </row>
    <row r="100" spans="1:21">
      <c r="A100" s="146" t="str">
        <f t="shared" si="73"/>
        <v/>
      </c>
      <c r="B100" s="276" t="str">
        <f t="shared" si="88"/>
        <v/>
      </c>
      <c r="C100" s="178" t="str">
        <f>IF(A100="","",VLOOKUP(F100,種目情報!$A:$O,5,FALSE))</f>
        <v/>
      </c>
      <c r="D100" s="178" t="str">
        <f>IF(A100="","",VLOOKUP(F100,種目情報!A:N,14,FALSE))</f>
        <v/>
      </c>
      <c r="E100" s="178" t="str">
        <f t="shared" si="74"/>
        <v/>
      </c>
      <c r="F100" s="178" t="e">
        <f t="shared" si="71"/>
        <v>#N/A</v>
      </c>
      <c r="G100" s="145">
        <v>81</v>
      </c>
      <c r="H100" s="227" t="str">
        <f t="shared" ref="H100:U100" si="105">IF($W$1=1,IF(H300="","",H300),IF($W$1=2,IF(H500="","",H500),IF($W$1=3,IF(H700="","",H700),"")))</f>
        <v/>
      </c>
      <c r="I100" s="227" t="str">
        <f t="shared" si="105"/>
        <v/>
      </c>
      <c r="J100" s="227" t="str">
        <f t="shared" si="105"/>
        <v/>
      </c>
      <c r="K100" s="227" t="str">
        <f t="shared" si="105"/>
        <v/>
      </c>
      <c r="L100" s="227" t="str">
        <f t="shared" si="105"/>
        <v/>
      </c>
      <c r="M100" s="227" t="str">
        <f t="shared" si="105"/>
        <v/>
      </c>
      <c r="N100" s="227" t="str">
        <f t="shared" si="105"/>
        <v/>
      </c>
      <c r="O100" s="227" t="str">
        <f t="shared" si="105"/>
        <v/>
      </c>
      <c r="P100" s="227" t="str">
        <f t="shared" si="105"/>
        <v/>
      </c>
      <c r="Q100" s="227" t="str">
        <f t="shared" si="105"/>
        <v/>
      </c>
      <c r="R100" s="227" t="str">
        <f t="shared" si="105"/>
        <v/>
      </c>
      <c r="S100" s="227" t="str">
        <f t="shared" si="105"/>
        <v/>
      </c>
      <c r="T100" s="227" t="str">
        <f t="shared" si="105"/>
        <v/>
      </c>
      <c r="U100" s="228" t="str">
        <f t="shared" si="105"/>
        <v/>
      </c>
    </row>
    <row r="101" spans="1:21">
      <c r="A101" s="146" t="str">
        <f t="shared" si="73"/>
        <v/>
      </c>
      <c r="B101" s="276" t="str">
        <f t="shared" si="88"/>
        <v/>
      </c>
      <c r="C101" s="178" t="str">
        <f>IF(A101="","",VLOOKUP(F101,種目情報!$A:$O,5,FALSE))</f>
        <v/>
      </c>
      <c r="D101" s="178" t="str">
        <f>IF(A101="","",VLOOKUP(F101,種目情報!A:N,14,FALSE))</f>
        <v/>
      </c>
      <c r="E101" s="178" t="str">
        <f t="shared" si="74"/>
        <v/>
      </c>
      <c r="F101" s="178" t="e">
        <f t="shared" si="71"/>
        <v>#N/A</v>
      </c>
      <c r="G101" s="145">
        <v>82</v>
      </c>
      <c r="H101" s="227" t="str">
        <f t="shared" ref="H101:U101" si="106">IF($W$1=1,IF(H301="","",H301),IF($W$1=2,IF(H501="","",H501),IF($W$1=3,IF(H701="","",H701),"")))</f>
        <v/>
      </c>
      <c r="I101" s="227" t="str">
        <f t="shared" si="106"/>
        <v/>
      </c>
      <c r="J101" s="227" t="str">
        <f t="shared" si="106"/>
        <v/>
      </c>
      <c r="K101" s="227" t="str">
        <f t="shared" si="106"/>
        <v/>
      </c>
      <c r="L101" s="227" t="str">
        <f t="shared" si="106"/>
        <v/>
      </c>
      <c r="M101" s="227" t="str">
        <f t="shared" si="106"/>
        <v/>
      </c>
      <c r="N101" s="227" t="str">
        <f t="shared" si="106"/>
        <v/>
      </c>
      <c r="O101" s="227" t="str">
        <f t="shared" si="106"/>
        <v/>
      </c>
      <c r="P101" s="227" t="str">
        <f t="shared" si="106"/>
        <v/>
      </c>
      <c r="Q101" s="227" t="str">
        <f t="shared" si="106"/>
        <v/>
      </c>
      <c r="R101" s="227" t="str">
        <f t="shared" si="106"/>
        <v/>
      </c>
      <c r="S101" s="227" t="str">
        <f t="shared" si="106"/>
        <v/>
      </c>
      <c r="T101" s="227" t="str">
        <f t="shared" si="106"/>
        <v/>
      </c>
      <c r="U101" s="228" t="str">
        <f t="shared" si="106"/>
        <v/>
      </c>
    </row>
    <row r="102" spans="1:21">
      <c r="A102" s="146" t="str">
        <f t="shared" si="73"/>
        <v/>
      </c>
      <c r="B102" s="276" t="str">
        <f t="shared" si="88"/>
        <v/>
      </c>
      <c r="C102" s="178" t="str">
        <f>IF(A102="","",VLOOKUP(F102,種目情報!$A:$O,5,FALSE))</f>
        <v/>
      </c>
      <c r="D102" s="178" t="str">
        <f>IF(A102="","",VLOOKUP(F102,種目情報!A:N,14,FALSE))</f>
        <v/>
      </c>
      <c r="E102" s="178" t="str">
        <f t="shared" si="74"/>
        <v/>
      </c>
      <c r="F102" s="178" t="e">
        <f t="shared" ref="F102:F119" si="107">VLOOKUP($A102,$G$70:$U$119,2*$A$2,FALSE)</f>
        <v>#N/A</v>
      </c>
      <c r="G102" s="145">
        <v>83</v>
      </c>
      <c r="H102" s="227" t="str">
        <f t="shared" ref="H102:U102" si="108">IF($W$1=1,IF(H302="","",H302),IF($W$1=2,IF(H502="","",H502),IF($W$1=3,IF(H702="","",H702),"")))</f>
        <v/>
      </c>
      <c r="I102" s="227" t="str">
        <f t="shared" si="108"/>
        <v/>
      </c>
      <c r="J102" s="227" t="str">
        <f t="shared" si="108"/>
        <v/>
      </c>
      <c r="K102" s="227" t="str">
        <f t="shared" si="108"/>
        <v/>
      </c>
      <c r="L102" s="227" t="str">
        <f t="shared" si="108"/>
        <v/>
      </c>
      <c r="M102" s="227" t="str">
        <f t="shared" si="108"/>
        <v/>
      </c>
      <c r="N102" s="227" t="str">
        <f t="shared" si="108"/>
        <v/>
      </c>
      <c r="O102" s="227" t="str">
        <f t="shared" si="108"/>
        <v/>
      </c>
      <c r="P102" s="227" t="str">
        <f t="shared" si="108"/>
        <v/>
      </c>
      <c r="Q102" s="227" t="str">
        <f t="shared" si="108"/>
        <v/>
      </c>
      <c r="R102" s="227" t="str">
        <f t="shared" si="108"/>
        <v/>
      </c>
      <c r="S102" s="227" t="str">
        <f t="shared" si="108"/>
        <v/>
      </c>
      <c r="T102" s="227" t="str">
        <f t="shared" si="108"/>
        <v/>
      </c>
      <c r="U102" s="228" t="str">
        <f t="shared" si="108"/>
        <v/>
      </c>
    </row>
    <row r="103" spans="1:21">
      <c r="A103" s="146" t="str">
        <f t="shared" si="73"/>
        <v/>
      </c>
      <c r="B103" s="276" t="str">
        <f t="shared" si="88"/>
        <v/>
      </c>
      <c r="C103" s="178" t="str">
        <f>IF(A103="","",VLOOKUP(F103,種目情報!$A:$O,5,FALSE))</f>
        <v/>
      </c>
      <c r="D103" s="178" t="str">
        <f>IF(A103="","",VLOOKUP(F103,種目情報!A:N,14,FALSE))</f>
        <v/>
      </c>
      <c r="E103" s="178" t="str">
        <f t="shared" si="74"/>
        <v/>
      </c>
      <c r="F103" s="178" t="e">
        <f t="shared" si="107"/>
        <v>#N/A</v>
      </c>
      <c r="G103" s="145">
        <v>84</v>
      </c>
      <c r="H103" s="227" t="str">
        <f t="shared" ref="H103:U103" si="109">IF($W$1=1,IF(H303="","",H303),IF($W$1=2,IF(H503="","",H503),IF($W$1=3,IF(H703="","",H703),"")))</f>
        <v/>
      </c>
      <c r="I103" s="227" t="str">
        <f t="shared" si="109"/>
        <v/>
      </c>
      <c r="J103" s="227" t="str">
        <f t="shared" si="109"/>
        <v/>
      </c>
      <c r="K103" s="227" t="str">
        <f t="shared" si="109"/>
        <v/>
      </c>
      <c r="L103" s="227" t="str">
        <f t="shared" si="109"/>
        <v/>
      </c>
      <c r="M103" s="227" t="str">
        <f t="shared" si="109"/>
        <v/>
      </c>
      <c r="N103" s="227" t="str">
        <f t="shared" si="109"/>
        <v/>
      </c>
      <c r="O103" s="227" t="str">
        <f t="shared" si="109"/>
        <v/>
      </c>
      <c r="P103" s="227" t="str">
        <f t="shared" si="109"/>
        <v/>
      </c>
      <c r="Q103" s="227" t="str">
        <f t="shared" si="109"/>
        <v/>
      </c>
      <c r="R103" s="227" t="str">
        <f t="shared" si="109"/>
        <v/>
      </c>
      <c r="S103" s="227" t="str">
        <f t="shared" si="109"/>
        <v/>
      </c>
      <c r="T103" s="227" t="str">
        <f t="shared" si="109"/>
        <v/>
      </c>
      <c r="U103" s="228" t="str">
        <f t="shared" si="109"/>
        <v/>
      </c>
    </row>
    <row r="104" spans="1:21">
      <c r="A104" s="146" t="str">
        <f t="shared" si="73"/>
        <v/>
      </c>
      <c r="B104" s="276" t="str">
        <f t="shared" si="88"/>
        <v/>
      </c>
      <c r="C104" s="178" t="str">
        <f>IF(A104="","",VLOOKUP(F104,種目情報!$A:$O,5,FALSE))</f>
        <v/>
      </c>
      <c r="D104" s="178" t="str">
        <f>IF(A104="","",VLOOKUP(F104,種目情報!A:N,14,FALSE))</f>
        <v/>
      </c>
      <c r="E104" s="178" t="str">
        <f t="shared" si="74"/>
        <v/>
      </c>
      <c r="F104" s="178" t="e">
        <f t="shared" si="107"/>
        <v>#N/A</v>
      </c>
      <c r="G104" s="145">
        <v>85</v>
      </c>
      <c r="H104" s="227" t="str">
        <f t="shared" ref="H104:U104" si="110">IF($W$1=1,IF(H304="","",H304),IF($W$1=2,IF(H504="","",H504),IF($W$1=3,IF(H704="","",H704),"")))</f>
        <v/>
      </c>
      <c r="I104" s="227" t="str">
        <f t="shared" si="110"/>
        <v/>
      </c>
      <c r="J104" s="227" t="str">
        <f t="shared" si="110"/>
        <v/>
      </c>
      <c r="K104" s="227" t="str">
        <f t="shared" si="110"/>
        <v/>
      </c>
      <c r="L104" s="227" t="str">
        <f t="shared" si="110"/>
        <v/>
      </c>
      <c r="M104" s="227" t="str">
        <f t="shared" si="110"/>
        <v/>
      </c>
      <c r="N104" s="227" t="str">
        <f t="shared" si="110"/>
        <v/>
      </c>
      <c r="O104" s="227" t="str">
        <f t="shared" si="110"/>
        <v/>
      </c>
      <c r="P104" s="227" t="str">
        <f t="shared" si="110"/>
        <v/>
      </c>
      <c r="Q104" s="227" t="str">
        <f t="shared" si="110"/>
        <v/>
      </c>
      <c r="R104" s="227" t="str">
        <f t="shared" si="110"/>
        <v/>
      </c>
      <c r="S104" s="227" t="str">
        <f t="shared" si="110"/>
        <v/>
      </c>
      <c r="T104" s="227" t="str">
        <f t="shared" si="110"/>
        <v/>
      </c>
      <c r="U104" s="228" t="str">
        <f t="shared" si="110"/>
        <v/>
      </c>
    </row>
    <row r="105" spans="1:21">
      <c r="A105" s="146" t="str">
        <f t="shared" si="73"/>
        <v/>
      </c>
      <c r="B105" s="276" t="str">
        <f t="shared" si="88"/>
        <v/>
      </c>
      <c r="C105" s="178" t="str">
        <f>IF(A105="","",VLOOKUP(F105,種目情報!$A:$O,5,FALSE))</f>
        <v/>
      </c>
      <c r="D105" s="178" t="str">
        <f>IF(A105="","",VLOOKUP(F105,種目情報!A:N,14,FALSE))</f>
        <v/>
      </c>
      <c r="E105" s="178" t="str">
        <f t="shared" si="74"/>
        <v/>
      </c>
      <c r="F105" s="178" t="e">
        <f t="shared" si="107"/>
        <v>#N/A</v>
      </c>
      <c r="G105" s="145">
        <v>86</v>
      </c>
      <c r="H105" s="227" t="str">
        <f t="shared" ref="H105:U105" si="111">IF($W$1=1,IF(H305="","",H305),IF($W$1=2,IF(H505="","",H505),IF($W$1=3,IF(H705="","",H705),"")))</f>
        <v/>
      </c>
      <c r="I105" s="227" t="str">
        <f t="shared" si="111"/>
        <v/>
      </c>
      <c r="J105" s="227" t="str">
        <f t="shared" si="111"/>
        <v/>
      </c>
      <c r="K105" s="227" t="str">
        <f t="shared" si="111"/>
        <v/>
      </c>
      <c r="L105" s="227" t="str">
        <f t="shared" si="111"/>
        <v/>
      </c>
      <c r="M105" s="227" t="str">
        <f t="shared" si="111"/>
        <v/>
      </c>
      <c r="N105" s="227" t="str">
        <f t="shared" si="111"/>
        <v/>
      </c>
      <c r="O105" s="227" t="str">
        <f t="shared" si="111"/>
        <v/>
      </c>
      <c r="P105" s="227" t="str">
        <f t="shared" si="111"/>
        <v/>
      </c>
      <c r="Q105" s="227" t="str">
        <f t="shared" si="111"/>
        <v/>
      </c>
      <c r="R105" s="227" t="str">
        <f t="shared" si="111"/>
        <v/>
      </c>
      <c r="S105" s="227" t="str">
        <f t="shared" si="111"/>
        <v/>
      </c>
      <c r="T105" s="227" t="str">
        <f t="shared" si="111"/>
        <v/>
      </c>
      <c r="U105" s="228" t="str">
        <f t="shared" si="111"/>
        <v/>
      </c>
    </row>
    <row r="106" spans="1:21">
      <c r="A106" s="146" t="str">
        <f t="shared" si="73"/>
        <v/>
      </c>
      <c r="B106" s="276" t="str">
        <f t="shared" si="88"/>
        <v/>
      </c>
      <c r="C106" s="178" t="str">
        <f>IF(A106="","",VLOOKUP(F106,種目情報!$A:$O,5,FALSE))</f>
        <v/>
      </c>
      <c r="D106" s="178" t="str">
        <f>IF(A106="","",VLOOKUP(F106,種目情報!A:N,14,FALSE))</f>
        <v/>
      </c>
      <c r="E106" s="178" t="str">
        <f t="shared" si="74"/>
        <v/>
      </c>
      <c r="F106" s="178" t="e">
        <f t="shared" si="107"/>
        <v>#N/A</v>
      </c>
      <c r="G106" s="145">
        <v>87</v>
      </c>
      <c r="H106" s="227" t="str">
        <f t="shared" ref="H106:U106" si="112">IF($W$1=1,IF(H306="","",H306),IF($W$1=2,IF(H506="","",H506),IF($W$1=3,IF(H706="","",H706),"")))</f>
        <v/>
      </c>
      <c r="I106" s="227" t="str">
        <f t="shared" si="112"/>
        <v/>
      </c>
      <c r="J106" s="227" t="str">
        <f t="shared" si="112"/>
        <v/>
      </c>
      <c r="K106" s="227" t="str">
        <f t="shared" si="112"/>
        <v/>
      </c>
      <c r="L106" s="227" t="str">
        <f t="shared" si="112"/>
        <v/>
      </c>
      <c r="M106" s="227" t="str">
        <f t="shared" si="112"/>
        <v/>
      </c>
      <c r="N106" s="227" t="str">
        <f t="shared" si="112"/>
        <v/>
      </c>
      <c r="O106" s="227" t="str">
        <f t="shared" si="112"/>
        <v/>
      </c>
      <c r="P106" s="227" t="str">
        <f t="shared" si="112"/>
        <v/>
      </c>
      <c r="Q106" s="227" t="str">
        <f t="shared" si="112"/>
        <v/>
      </c>
      <c r="R106" s="227" t="str">
        <f t="shared" si="112"/>
        <v/>
      </c>
      <c r="S106" s="227" t="str">
        <f t="shared" si="112"/>
        <v/>
      </c>
      <c r="T106" s="227" t="str">
        <f t="shared" si="112"/>
        <v/>
      </c>
      <c r="U106" s="228" t="str">
        <f t="shared" si="112"/>
        <v/>
      </c>
    </row>
    <row r="107" spans="1:21">
      <c r="A107" s="146" t="str">
        <f t="shared" si="73"/>
        <v/>
      </c>
      <c r="B107" s="276" t="str">
        <f t="shared" si="88"/>
        <v/>
      </c>
      <c r="C107" s="178" t="str">
        <f>IF(A107="","",VLOOKUP(F107,種目情報!$A:$O,5,FALSE))</f>
        <v/>
      </c>
      <c r="D107" s="178" t="str">
        <f>IF(A107="","",VLOOKUP(F107,種目情報!A:N,14,FALSE))</f>
        <v/>
      </c>
      <c r="E107" s="178" t="str">
        <f t="shared" si="74"/>
        <v/>
      </c>
      <c r="F107" s="178" t="e">
        <f t="shared" si="107"/>
        <v>#N/A</v>
      </c>
      <c r="G107" s="145">
        <v>88</v>
      </c>
      <c r="H107" s="227" t="str">
        <f t="shared" ref="H107:U107" si="113">IF($W$1=1,IF(H307="","",H307),IF($W$1=2,IF(H507="","",H507),IF($W$1=3,IF(H707="","",H707),"")))</f>
        <v/>
      </c>
      <c r="I107" s="227" t="str">
        <f t="shared" si="113"/>
        <v/>
      </c>
      <c r="J107" s="227" t="str">
        <f t="shared" si="113"/>
        <v/>
      </c>
      <c r="K107" s="227" t="str">
        <f t="shared" si="113"/>
        <v/>
      </c>
      <c r="L107" s="227" t="str">
        <f t="shared" si="113"/>
        <v/>
      </c>
      <c r="M107" s="227" t="str">
        <f t="shared" si="113"/>
        <v/>
      </c>
      <c r="N107" s="227" t="str">
        <f t="shared" si="113"/>
        <v/>
      </c>
      <c r="O107" s="227" t="str">
        <f t="shared" si="113"/>
        <v/>
      </c>
      <c r="P107" s="227" t="str">
        <f t="shared" si="113"/>
        <v/>
      </c>
      <c r="Q107" s="227" t="str">
        <f t="shared" si="113"/>
        <v/>
      </c>
      <c r="R107" s="227" t="str">
        <f t="shared" si="113"/>
        <v/>
      </c>
      <c r="S107" s="227" t="str">
        <f t="shared" si="113"/>
        <v/>
      </c>
      <c r="T107" s="227" t="str">
        <f t="shared" si="113"/>
        <v/>
      </c>
      <c r="U107" s="228" t="str">
        <f t="shared" si="113"/>
        <v/>
      </c>
    </row>
    <row r="108" spans="1:21">
      <c r="A108" s="146" t="str">
        <f t="shared" si="73"/>
        <v/>
      </c>
      <c r="B108" s="276" t="str">
        <f t="shared" si="88"/>
        <v/>
      </c>
      <c r="C108" s="178" t="str">
        <f>IF(A108="","",VLOOKUP(F108,種目情報!$A:$O,5,FALSE))</f>
        <v/>
      </c>
      <c r="D108" s="178" t="str">
        <f>IF(A108="","",VLOOKUP(F108,種目情報!A:N,14,FALSE))</f>
        <v/>
      </c>
      <c r="E108" s="178" t="str">
        <f t="shared" si="74"/>
        <v/>
      </c>
      <c r="F108" s="178" t="e">
        <f t="shared" si="107"/>
        <v>#N/A</v>
      </c>
      <c r="G108" s="145">
        <v>89</v>
      </c>
      <c r="H108" s="227" t="str">
        <f t="shared" ref="H108:U108" si="114">IF($W$1=1,IF(H308="","",H308),IF($W$1=2,IF(H508="","",H508),IF($W$1=3,IF(H708="","",H708),"")))</f>
        <v/>
      </c>
      <c r="I108" s="227" t="str">
        <f t="shared" si="114"/>
        <v/>
      </c>
      <c r="J108" s="227" t="str">
        <f t="shared" si="114"/>
        <v/>
      </c>
      <c r="K108" s="227" t="str">
        <f t="shared" si="114"/>
        <v/>
      </c>
      <c r="L108" s="227" t="str">
        <f t="shared" si="114"/>
        <v/>
      </c>
      <c r="M108" s="227" t="str">
        <f t="shared" si="114"/>
        <v/>
      </c>
      <c r="N108" s="227" t="str">
        <f t="shared" si="114"/>
        <v/>
      </c>
      <c r="O108" s="227" t="str">
        <f t="shared" si="114"/>
        <v/>
      </c>
      <c r="P108" s="227" t="str">
        <f t="shared" si="114"/>
        <v/>
      </c>
      <c r="Q108" s="227" t="str">
        <f t="shared" si="114"/>
        <v/>
      </c>
      <c r="R108" s="227" t="str">
        <f t="shared" si="114"/>
        <v/>
      </c>
      <c r="S108" s="227" t="str">
        <f t="shared" si="114"/>
        <v/>
      </c>
      <c r="T108" s="227" t="str">
        <f t="shared" si="114"/>
        <v/>
      </c>
      <c r="U108" s="228" t="str">
        <f t="shared" si="114"/>
        <v/>
      </c>
    </row>
    <row r="109" spans="1:21">
      <c r="A109" s="146" t="str">
        <f t="shared" si="73"/>
        <v/>
      </c>
      <c r="B109" s="276" t="str">
        <f t="shared" si="88"/>
        <v/>
      </c>
      <c r="C109" s="178" t="str">
        <f>IF(A109="","",VLOOKUP(F109,種目情報!$A:$O,5,FALSE))</f>
        <v/>
      </c>
      <c r="D109" s="178" t="str">
        <f>IF(A109="","",VLOOKUP(F109,種目情報!A:N,14,FALSE))</f>
        <v/>
      </c>
      <c r="E109" s="178" t="str">
        <f t="shared" si="74"/>
        <v/>
      </c>
      <c r="F109" s="178" t="e">
        <f t="shared" si="107"/>
        <v>#N/A</v>
      </c>
      <c r="G109" s="145">
        <v>90</v>
      </c>
      <c r="H109" s="227" t="str">
        <f t="shared" ref="H109:U109" si="115">IF($W$1=1,IF(H309="","",H309),IF($W$1=2,IF(H509="","",H509),IF($W$1=3,IF(H709="","",H709),"")))</f>
        <v/>
      </c>
      <c r="I109" s="227" t="str">
        <f t="shared" si="115"/>
        <v/>
      </c>
      <c r="J109" s="227" t="str">
        <f t="shared" si="115"/>
        <v/>
      </c>
      <c r="K109" s="227" t="str">
        <f t="shared" si="115"/>
        <v/>
      </c>
      <c r="L109" s="227" t="str">
        <f t="shared" si="115"/>
        <v/>
      </c>
      <c r="M109" s="227" t="str">
        <f t="shared" si="115"/>
        <v/>
      </c>
      <c r="N109" s="227" t="str">
        <f t="shared" si="115"/>
        <v/>
      </c>
      <c r="O109" s="227" t="str">
        <f t="shared" si="115"/>
        <v/>
      </c>
      <c r="P109" s="227" t="str">
        <f t="shared" si="115"/>
        <v/>
      </c>
      <c r="Q109" s="227" t="str">
        <f t="shared" si="115"/>
        <v/>
      </c>
      <c r="R109" s="227" t="str">
        <f t="shared" si="115"/>
        <v/>
      </c>
      <c r="S109" s="227" t="str">
        <f t="shared" si="115"/>
        <v/>
      </c>
      <c r="T109" s="227" t="str">
        <f t="shared" si="115"/>
        <v/>
      </c>
      <c r="U109" s="228" t="str">
        <f t="shared" si="115"/>
        <v/>
      </c>
    </row>
    <row r="110" spans="1:21">
      <c r="A110" s="146" t="str">
        <f t="shared" si="73"/>
        <v/>
      </c>
      <c r="B110" s="276" t="str">
        <f t="shared" si="88"/>
        <v/>
      </c>
      <c r="C110" s="178" t="str">
        <f>IF(A110="","",VLOOKUP(F110,種目情報!$A:$O,5,FALSE))</f>
        <v/>
      </c>
      <c r="D110" s="178" t="str">
        <f>IF(A110="","",VLOOKUP(F110,種目情報!A:N,14,FALSE))</f>
        <v/>
      </c>
      <c r="E110" s="178" t="str">
        <f t="shared" si="74"/>
        <v/>
      </c>
      <c r="F110" s="178" t="e">
        <f t="shared" si="107"/>
        <v>#N/A</v>
      </c>
      <c r="G110" s="145">
        <v>91</v>
      </c>
      <c r="H110" s="227" t="str">
        <f t="shared" ref="H110:U110" si="116">IF($W$1=1,IF(H310="","",H310),IF($W$1=2,IF(H510="","",H510),IF($W$1=3,IF(H710="","",H710),"")))</f>
        <v/>
      </c>
      <c r="I110" s="227" t="str">
        <f t="shared" si="116"/>
        <v/>
      </c>
      <c r="J110" s="227" t="str">
        <f t="shared" si="116"/>
        <v/>
      </c>
      <c r="K110" s="227" t="str">
        <f t="shared" si="116"/>
        <v/>
      </c>
      <c r="L110" s="227" t="str">
        <f t="shared" si="116"/>
        <v/>
      </c>
      <c r="M110" s="227" t="str">
        <f t="shared" si="116"/>
        <v/>
      </c>
      <c r="N110" s="227" t="str">
        <f t="shared" si="116"/>
        <v/>
      </c>
      <c r="O110" s="227" t="str">
        <f t="shared" si="116"/>
        <v/>
      </c>
      <c r="P110" s="227" t="str">
        <f t="shared" si="116"/>
        <v/>
      </c>
      <c r="Q110" s="227" t="str">
        <f t="shared" si="116"/>
        <v/>
      </c>
      <c r="R110" s="227" t="str">
        <f t="shared" si="116"/>
        <v/>
      </c>
      <c r="S110" s="227" t="str">
        <f t="shared" si="116"/>
        <v/>
      </c>
      <c r="T110" s="227" t="str">
        <f t="shared" si="116"/>
        <v/>
      </c>
      <c r="U110" s="228" t="str">
        <f t="shared" si="116"/>
        <v/>
      </c>
    </row>
    <row r="111" spans="1:21">
      <c r="A111" s="146" t="str">
        <f t="shared" si="73"/>
        <v/>
      </c>
      <c r="B111" s="276" t="str">
        <f t="shared" si="88"/>
        <v/>
      </c>
      <c r="C111" s="178" t="str">
        <f>IF(A111="","",VLOOKUP(F111,種目情報!$A:$O,5,FALSE))</f>
        <v/>
      </c>
      <c r="D111" s="178" t="str">
        <f>IF(A111="","",VLOOKUP(F111,種目情報!A:N,14,FALSE))</f>
        <v/>
      </c>
      <c r="E111" s="178" t="str">
        <f t="shared" si="74"/>
        <v/>
      </c>
      <c r="F111" s="178" t="e">
        <f t="shared" si="107"/>
        <v>#N/A</v>
      </c>
      <c r="G111" s="145">
        <v>92</v>
      </c>
      <c r="H111" s="227" t="str">
        <f t="shared" ref="H111:U111" si="117">IF($W$1=1,IF(H311="","",H311),IF($W$1=2,IF(H511="","",H511),IF($W$1=3,IF(H711="","",H711),"")))</f>
        <v/>
      </c>
      <c r="I111" s="227" t="str">
        <f t="shared" si="117"/>
        <v/>
      </c>
      <c r="J111" s="227" t="str">
        <f t="shared" si="117"/>
        <v/>
      </c>
      <c r="K111" s="227" t="str">
        <f t="shared" si="117"/>
        <v/>
      </c>
      <c r="L111" s="227" t="str">
        <f t="shared" si="117"/>
        <v/>
      </c>
      <c r="M111" s="227" t="str">
        <f t="shared" si="117"/>
        <v/>
      </c>
      <c r="N111" s="227" t="str">
        <f t="shared" si="117"/>
        <v/>
      </c>
      <c r="O111" s="227" t="str">
        <f t="shared" si="117"/>
        <v/>
      </c>
      <c r="P111" s="227" t="str">
        <f t="shared" si="117"/>
        <v/>
      </c>
      <c r="Q111" s="227" t="str">
        <f t="shared" si="117"/>
        <v/>
      </c>
      <c r="R111" s="227" t="str">
        <f t="shared" si="117"/>
        <v/>
      </c>
      <c r="S111" s="227" t="str">
        <f t="shared" si="117"/>
        <v/>
      </c>
      <c r="T111" s="227" t="str">
        <f t="shared" si="117"/>
        <v/>
      </c>
      <c r="U111" s="228" t="str">
        <f t="shared" si="117"/>
        <v/>
      </c>
    </row>
    <row r="112" spans="1:21">
      <c r="A112" s="146" t="str">
        <f t="shared" si="73"/>
        <v/>
      </c>
      <c r="B112" s="276" t="str">
        <f t="shared" si="88"/>
        <v/>
      </c>
      <c r="C112" s="178" t="str">
        <f>IF(A112="","",VLOOKUP(F112,種目情報!$A:$O,5,FALSE))</f>
        <v/>
      </c>
      <c r="D112" s="178" t="str">
        <f>IF(A112="","",VLOOKUP(F112,種目情報!A:N,14,FALSE))</f>
        <v/>
      </c>
      <c r="E112" s="178" t="str">
        <f t="shared" si="74"/>
        <v/>
      </c>
      <c r="F112" s="178" t="e">
        <f t="shared" si="107"/>
        <v>#N/A</v>
      </c>
      <c r="G112" s="145">
        <v>93</v>
      </c>
      <c r="H112" s="227" t="str">
        <f t="shared" ref="H112:U112" si="118">IF($W$1=1,IF(H312="","",H312),IF($W$1=2,IF(H512="","",H512),IF($W$1=3,IF(H712="","",H712),"")))</f>
        <v/>
      </c>
      <c r="I112" s="227" t="str">
        <f t="shared" si="118"/>
        <v/>
      </c>
      <c r="J112" s="227" t="str">
        <f t="shared" si="118"/>
        <v/>
      </c>
      <c r="K112" s="227" t="str">
        <f t="shared" si="118"/>
        <v/>
      </c>
      <c r="L112" s="227" t="str">
        <f t="shared" si="118"/>
        <v/>
      </c>
      <c r="M112" s="227" t="str">
        <f t="shared" si="118"/>
        <v/>
      </c>
      <c r="N112" s="227" t="str">
        <f t="shared" si="118"/>
        <v/>
      </c>
      <c r="O112" s="227" t="str">
        <f t="shared" si="118"/>
        <v/>
      </c>
      <c r="P112" s="227" t="str">
        <f t="shared" si="118"/>
        <v/>
      </c>
      <c r="Q112" s="227" t="str">
        <f t="shared" si="118"/>
        <v/>
      </c>
      <c r="R112" s="227" t="str">
        <f t="shared" si="118"/>
        <v/>
      </c>
      <c r="S112" s="227" t="str">
        <f t="shared" si="118"/>
        <v/>
      </c>
      <c r="T112" s="227" t="str">
        <f t="shared" si="118"/>
        <v/>
      </c>
      <c r="U112" s="228" t="str">
        <f t="shared" si="118"/>
        <v/>
      </c>
    </row>
    <row r="113" spans="1:21">
      <c r="A113" s="146" t="str">
        <f t="shared" si="73"/>
        <v/>
      </c>
      <c r="B113" s="276" t="str">
        <f t="shared" si="88"/>
        <v/>
      </c>
      <c r="C113" s="178" t="str">
        <f>IF(A113="","",VLOOKUP(F113,種目情報!$A:$O,5,FALSE))</f>
        <v/>
      </c>
      <c r="D113" s="178" t="str">
        <f>IF(A113="","",VLOOKUP(F113,種目情報!A:N,14,FALSE))</f>
        <v/>
      </c>
      <c r="E113" s="178" t="str">
        <f t="shared" si="74"/>
        <v/>
      </c>
      <c r="F113" s="178" t="e">
        <f t="shared" si="107"/>
        <v>#N/A</v>
      </c>
      <c r="G113" s="145">
        <v>94</v>
      </c>
      <c r="H113" s="227" t="str">
        <f t="shared" ref="H113:U113" si="119">IF($W$1=1,IF(H313="","",H313),IF($W$1=2,IF(H513="","",H513),IF($W$1=3,IF(H713="","",H713),"")))</f>
        <v/>
      </c>
      <c r="I113" s="227" t="str">
        <f t="shared" si="119"/>
        <v/>
      </c>
      <c r="J113" s="227" t="str">
        <f t="shared" si="119"/>
        <v/>
      </c>
      <c r="K113" s="227" t="str">
        <f t="shared" si="119"/>
        <v/>
      </c>
      <c r="L113" s="227" t="str">
        <f t="shared" si="119"/>
        <v/>
      </c>
      <c r="M113" s="227" t="str">
        <f t="shared" si="119"/>
        <v/>
      </c>
      <c r="N113" s="227" t="str">
        <f t="shared" si="119"/>
        <v/>
      </c>
      <c r="O113" s="227" t="str">
        <f t="shared" si="119"/>
        <v/>
      </c>
      <c r="P113" s="227" t="str">
        <f t="shared" si="119"/>
        <v/>
      </c>
      <c r="Q113" s="227" t="str">
        <f t="shared" si="119"/>
        <v/>
      </c>
      <c r="R113" s="227" t="str">
        <f t="shared" si="119"/>
        <v/>
      </c>
      <c r="S113" s="227" t="str">
        <f t="shared" si="119"/>
        <v/>
      </c>
      <c r="T113" s="227" t="str">
        <f t="shared" si="119"/>
        <v/>
      </c>
      <c r="U113" s="228" t="str">
        <f t="shared" si="119"/>
        <v/>
      </c>
    </row>
    <row r="114" spans="1:21">
      <c r="A114" s="146" t="str">
        <f t="shared" si="73"/>
        <v/>
      </c>
      <c r="B114" s="276" t="str">
        <f t="shared" si="88"/>
        <v/>
      </c>
      <c r="C114" s="178" t="str">
        <f>IF(A114="","",VLOOKUP(F114,種目情報!$A:$O,5,FALSE))</f>
        <v/>
      </c>
      <c r="D114" s="178" t="str">
        <f>IF(A114="","",VLOOKUP(F114,種目情報!A:N,14,FALSE))</f>
        <v/>
      </c>
      <c r="E114" s="178" t="str">
        <f t="shared" si="74"/>
        <v/>
      </c>
      <c r="F114" s="178" t="e">
        <f t="shared" si="107"/>
        <v>#N/A</v>
      </c>
      <c r="G114" s="145">
        <v>95</v>
      </c>
      <c r="H114" s="227" t="str">
        <f t="shared" ref="H114:U114" si="120">IF($W$1=1,IF(H314="","",H314),IF($W$1=2,IF(H514="","",H514),IF($W$1=3,IF(H714="","",H714),"")))</f>
        <v/>
      </c>
      <c r="I114" s="227" t="str">
        <f t="shared" si="120"/>
        <v/>
      </c>
      <c r="J114" s="227" t="str">
        <f t="shared" si="120"/>
        <v/>
      </c>
      <c r="K114" s="227" t="str">
        <f t="shared" si="120"/>
        <v/>
      </c>
      <c r="L114" s="227" t="str">
        <f t="shared" si="120"/>
        <v/>
      </c>
      <c r="M114" s="227" t="str">
        <f t="shared" si="120"/>
        <v/>
      </c>
      <c r="N114" s="227" t="str">
        <f t="shared" si="120"/>
        <v/>
      </c>
      <c r="O114" s="227" t="str">
        <f t="shared" si="120"/>
        <v/>
      </c>
      <c r="P114" s="227" t="str">
        <f t="shared" si="120"/>
        <v/>
      </c>
      <c r="Q114" s="227" t="str">
        <f t="shared" si="120"/>
        <v/>
      </c>
      <c r="R114" s="227" t="str">
        <f t="shared" si="120"/>
        <v/>
      </c>
      <c r="S114" s="227" t="str">
        <f t="shared" si="120"/>
        <v/>
      </c>
      <c r="T114" s="227" t="str">
        <f t="shared" si="120"/>
        <v/>
      </c>
      <c r="U114" s="228" t="str">
        <f t="shared" si="120"/>
        <v/>
      </c>
    </row>
    <row r="115" spans="1:21">
      <c r="A115" s="146" t="str">
        <f t="shared" si="73"/>
        <v/>
      </c>
      <c r="B115" s="276" t="str">
        <f t="shared" si="88"/>
        <v/>
      </c>
      <c r="C115" s="178" t="str">
        <f>IF(A115="","",VLOOKUP(F115,種目情報!$A:$O,5,FALSE))</f>
        <v/>
      </c>
      <c r="D115" s="178" t="str">
        <f>IF(A115="","",VLOOKUP(F115,種目情報!A:N,14,FALSE))</f>
        <v/>
      </c>
      <c r="E115" s="178" t="str">
        <f t="shared" si="74"/>
        <v/>
      </c>
      <c r="F115" s="178" t="e">
        <f t="shared" si="107"/>
        <v>#N/A</v>
      </c>
      <c r="G115" s="145">
        <v>96</v>
      </c>
      <c r="H115" s="227" t="str">
        <f t="shared" ref="H115:U115" si="121">IF($W$1=1,IF(H315="","",H315),IF($W$1=2,IF(H515="","",H515),IF($W$1=3,IF(H715="","",H715),"")))</f>
        <v/>
      </c>
      <c r="I115" s="227" t="str">
        <f t="shared" si="121"/>
        <v/>
      </c>
      <c r="J115" s="227" t="str">
        <f t="shared" si="121"/>
        <v/>
      </c>
      <c r="K115" s="227" t="str">
        <f t="shared" si="121"/>
        <v/>
      </c>
      <c r="L115" s="227" t="str">
        <f t="shared" si="121"/>
        <v/>
      </c>
      <c r="M115" s="227" t="str">
        <f t="shared" si="121"/>
        <v/>
      </c>
      <c r="N115" s="227" t="str">
        <f t="shared" si="121"/>
        <v/>
      </c>
      <c r="O115" s="227" t="str">
        <f t="shared" si="121"/>
        <v/>
      </c>
      <c r="P115" s="227" t="str">
        <f t="shared" si="121"/>
        <v/>
      </c>
      <c r="Q115" s="227" t="str">
        <f t="shared" si="121"/>
        <v/>
      </c>
      <c r="R115" s="227" t="str">
        <f t="shared" si="121"/>
        <v/>
      </c>
      <c r="S115" s="227" t="str">
        <f t="shared" si="121"/>
        <v/>
      </c>
      <c r="T115" s="227" t="str">
        <f t="shared" si="121"/>
        <v/>
      </c>
      <c r="U115" s="228" t="str">
        <f t="shared" si="121"/>
        <v/>
      </c>
    </row>
    <row r="116" spans="1:21">
      <c r="A116" s="146" t="str">
        <f t="shared" si="73"/>
        <v/>
      </c>
      <c r="B116" s="276" t="str">
        <f t="shared" si="88"/>
        <v/>
      </c>
      <c r="C116" s="178" t="str">
        <f>IF(A116="","",VLOOKUP(F116,種目情報!$A:$O,5,FALSE))</f>
        <v/>
      </c>
      <c r="D116" s="178" t="str">
        <f>IF(A116="","",VLOOKUP(F116,種目情報!A:N,14,FALSE))</f>
        <v/>
      </c>
      <c r="E116" s="178" t="str">
        <f t="shared" si="74"/>
        <v/>
      </c>
      <c r="F116" s="178" t="e">
        <f t="shared" si="107"/>
        <v>#N/A</v>
      </c>
      <c r="G116" s="145">
        <v>97</v>
      </c>
      <c r="H116" s="227" t="str">
        <f t="shared" ref="H116:U116" si="122">IF($W$1=1,IF(H316="","",H316),IF($W$1=2,IF(H516="","",H516),IF($W$1=3,IF(H716="","",H716),"")))</f>
        <v/>
      </c>
      <c r="I116" s="227" t="str">
        <f t="shared" si="122"/>
        <v/>
      </c>
      <c r="J116" s="227" t="str">
        <f t="shared" si="122"/>
        <v/>
      </c>
      <c r="K116" s="227" t="str">
        <f t="shared" si="122"/>
        <v/>
      </c>
      <c r="L116" s="227" t="str">
        <f t="shared" si="122"/>
        <v/>
      </c>
      <c r="M116" s="227" t="str">
        <f t="shared" si="122"/>
        <v/>
      </c>
      <c r="N116" s="227" t="str">
        <f t="shared" si="122"/>
        <v/>
      </c>
      <c r="O116" s="227" t="str">
        <f t="shared" si="122"/>
        <v/>
      </c>
      <c r="P116" s="227" t="str">
        <f t="shared" si="122"/>
        <v/>
      </c>
      <c r="Q116" s="227" t="str">
        <f t="shared" si="122"/>
        <v/>
      </c>
      <c r="R116" s="227" t="str">
        <f t="shared" si="122"/>
        <v/>
      </c>
      <c r="S116" s="227" t="str">
        <f t="shared" si="122"/>
        <v/>
      </c>
      <c r="T116" s="227" t="str">
        <f t="shared" si="122"/>
        <v/>
      </c>
      <c r="U116" s="228" t="str">
        <f t="shared" si="122"/>
        <v/>
      </c>
    </row>
    <row r="117" spans="1:21">
      <c r="A117" s="146" t="str">
        <f t="shared" si="73"/>
        <v/>
      </c>
      <c r="B117" s="276" t="str">
        <f t="shared" si="88"/>
        <v/>
      </c>
      <c r="C117" s="178" t="str">
        <f>IF(A117="","",VLOOKUP(F117,種目情報!$A:$O,5,FALSE))</f>
        <v/>
      </c>
      <c r="D117" s="178" t="str">
        <f>IF(A117="","",VLOOKUP(F117,種目情報!A:N,14,FALSE))</f>
        <v/>
      </c>
      <c r="E117" s="178" t="str">
        <f t="shared" si="74"/>
        <v/>
      </c>
      <c r="F117" s="178" t="e">
        <f t="shared" si="107"/>
        <v>#N/A</v>
      </c>
      <c r="G117" s="145">
        <v>98</v>
      </c>
      <c r="H117" s="227" t="str">
        <f t="shared" ref="H117:U117" si="123">IF($W$1=1,IF(H317="","",H317),IF($W$1=2,IF(H517="","",H517),IF($W$1=3,IF(H717="","",H717),"")))</f>
        <v/>
      </c>
      <c r="I117" s="227" t="str">
        <f t="shared" si="123"/>
        <v/>
      </c>
      <c r="J117" s="227" t="str">
        <f t="shared" si="123"/>
        <v/>
      </c>
      <c r="K117" s="227" t="str">
        <f t="shared" si="123"/>
        <v/>
      </c>
      <c r="L117" s="227" t="str">
        <f t="shared" si="123"/>
        <v/>
      </c>
      <c r="M117" s="227" t="str">
        <f t="shared" si="123"/>
        <v/>
      </c>
      <c r="N117" s="227" t="str">
        <f t="shared" si="123"/>
        <v/>
      </c>
      <c r="O117" s="227" t="str">
        <f t="shared" si="123"/>
        <v/>
      </c>
      <c r="P117" s="227" t="str">
        <f t="shared" si="123"/>
        <v/>
      </c>
      <c r="Q117" s="227" t="str">
        <f t="shared" si="123"/>
        <v/>
      </c>
      <c r="R117" s="227" t="str">
        <f t="shared" si="123"/>
        <v/>
      </c>
      <c r="S117" s="227" t="str">
        <f t="shared" si="123"/>
        <v/>
      </c>
      <c r="T117" s="227" t="str">
        <f t="shared" si="123"/>
        <v/>
      </c>
      <c r="U117" s="228" t="str">
        <f t="shared" si="123"/>
        <v/>
      </c>
    </row>
    <row r="118" spans="1:21">
      <c r="A118" s="146" t="str">
        <f t="shared" si="73"/>
        <v/>
      </c>
      <c r="B118" s="276" t="str">
        <f t="shared" si="88"/>
        <v/>
      </c>
      <c r="C118" s="178" t="str">
        <f>IF(A118="","",VLOOKUP(F118,種目情報!$A:$O,5,FALSE))</f>
        <v/>
      </c>
      <c r="D118" s="178" t="str">
        <f>IF(A118="","",VLOOKUP(F118,種目情報!A:N,14,FALSE))</f>
        <v/>
      </c>
      <c r="E118" s="178" t="str">
        <f t="shared" si="74"/>
        <v/>
      </c>
      <c r="F118" s="178" t="e">
        <f t="shared" si="107"/>
        <v>#N/A</v>
      </c>
      <c r="G118" s="145">
        <v>99</v>
      </c>
      <c r="H118" s="227" t="str">
        <f t="shared" ref="H118:U118" si="124">IF($W$1=1,IF(H318="","",H318),IF($W$1=2,IF(H518="","",H518),IF($W$1=3,IF(H718="","",H718),"")))</f>
        <v/>
      </c>
      <c r="I118" s="227" t="str">
        <f t="shared" si="124"/>
        <v/>
      </c>
      <c r="J118" s="227" t="str">
        <f t="shared" si="124"/>
        <v/>
      </c>
      <c r="K118" s="227" t="str">
        <f t="shared" si="124"/>
        <v/>
      </c>
      <c r="L118" s="227" t="str">
        <f t="shared" si="124"/>
        <v/>
      </c>
      <c r="M118" s="227" t="str">
        <f t="shared" si="124"/>
        <v/>
      </c>
      <c r="N118" s="227" t="str">
        <f t="shared" si="124"/>
        <v/>
      </c>
      <c r="O118" s="227" t="str">
        <f t="shared" si="124"/>
        <v/>
      </c>
      <c r="P118" s="227" t="str">
        <f t="shared" si="124"/>
        <v/>
      </c>
      <c r="Q118" s="227" t="str">
        <f t="shared" si="124"/>
        <v/>
      </c>
      <c r="R118" s="227" t="str">
        <f t="shared" si="124"/>
        <v/>
      </c>
      <c r="S118" s="227" t="str">
        <f t="shared" si="124"/>
        <v/>
      </c>
      <c r="T118" s="227" t="str">
        <f t="shared" si="124"/>
        <v/>
      </c>
      <c r="U118" s="228" t="str">
        <f t="shared" si="124"/>
        <v/>
      </c>
    </row>
    <row r="119" spans="1:21" ht="19.5" thickBot="1">
      <c r="A119" s="148" t="str">
        <f t="shared" si="73"/>
        <v/>
      </c>
      <c r="B119" s="276" t="str">
        <f t="shared" si="88"/>
        <v/>
      </c>
      <c r="C119" s="140" t="str">
        <f>IF(A119="","",VLOOKUP(F119,種目情報!$A:$O,5,FALSE))</f>
        <v/>
      </c>
      <c r="D119" s="178" t="str">
        <f>IF(A119="","",VLOOKUP(F119,種目情報!A:N,14,FALSE))</f>
        <v/>
      </c>
      <c r="E119" s="140" t="str">
        <f t="shared" si="74"/>
        <v/>
      </c>
      <c r="F119" s="140" t="e">
        <f t="shared" si="107"/>
        <v>#N/A</v>
      </c>
      <c r="G119" s="147">
        <v>100</v>
      </c>
      <c r="H119" s="227" t="str">
        <f t="shared" ref="H119:U119" si="125">IF($W$1=1,IF(H319="","",H319),IF($W$1=2,IF(H519="","",H519),IF($W$1=3,IF(H719="","",H719),"")))</f>
        <v/>
      </c>
      <c r="I119" s="227" t="str">
        <f t="shared" si="125"/>
        <v/>
      </c>
      <c r="J119" s="227" t="str">
        <f t="shared" si="125"/>
        <v/>
      </c>
      <c r="K119" s="227" t="str">
        <f t="shared" si="125"/>
        <v/>
      </c>
      <c r="L119" s="227" t="str">
        <f t="shared" si="125"/>
        <v/>
      </c>
      <c r="M119" s="227" t="str">
        <f t="shared" si="125"/>
        <v/>
      </c>
      <c r="N119" s="227" t="str">
        <f t="shared" si="125"/>
        <v/>
      </c>
      <c r="O119" s="227" t="str">
        <f t="shared" si="125"/>
        <v/>
      </c>
      <c r="P119" s="227" t="str">
        <f t="shared" si="125"/>
        <v/>
      </c>
      <c r="Q119" s="227" t="str">
        <f t="shared" si="125"/>
        <v/>
      </c>
      <c r="R119" s="227" t="str">
        <f t="shared" si="125"/>
        <v/>
      </c>
      <c r="S119" s="227" t="str">
        <f t="shared" si="125"/>
        <v/>
      </c>
      <c r="T119" s="227" t="str">
        <f t="shared" si="125"/>
        <v/>
      </c>
      <c r="U119" s="228" t="str">
        <f t="shared" si="125"/>
        <v/>
      </c>
    </row>
    <row r="121" spans="1:21" hidden="1"/>
    <row r="122" spans="1:21" hidden="1"/>
    <row r="123" spans="1:21" hidden="1"/>
    <row r="124" spans="1:21" hidden="1"/>
    <row r="125" spans="1:21" hidden="1"/>
    <row r="126" spans="1:21" hidden="1"/>
    <row r="127" spans="1:21" hidden="1"/>
    <row r="128" spans="1:21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spans="7:21" hidden="1"/>
    <row r="210" spans="7:21" hidden="1"/>
    <row r="211" spans="7:21">
      <c r="G211" t="s">
        <v>1361</v>
      </c>
    </row>
    <row r="212" spans="7:21" ht="19.5" thickBot="1">
      <c r="G212" s="179" t="s">
        <v>1350</v>
      </c>
      <c r="H212" s="180" t="s">
        <v>1351</v>
      </c>
      <c r="I212" s="180" t="s">
        <v>1352</v>
      </c>
      <c r="J212" s="180" t="s">
        <v>1353</v>
      </c>
      <c r="K212" s="180" t="s">
        <v>1352</v>
      </c>
      <c r="L212" s="180" t="s">
        <v>1354</v>
      </c>
      <c r="M212" s="180" t="s">
        <v>1352</v>
      </c>
      <c r="N212" s="180" t="s">
        <v>1355</v>
      </c>
      <c r="O212" s="180" t="s">
        <v>1352</v>
      </c>
      <c r="P212" s="180" t="s">
        <v>1356</v>
      </c>
      <c r="Q212" s="180" t="s">
        <v>1352</v>
      </c>
      <c r="R212" s="180" t="s">
        <v>1357</v>
      </c>
      <c r="S212" s="180" t="s">
        <v>1352</v>
      </c>
      <c r="T212" s="180" t="s">
        <v>1358</v>
      </c>
      <c r="U212" s="180" t="s">
        <v>1352</v>
      </c>
    </row>
    <row r="213" spans="7:21">
      <c r="G213" s="181">
        <v>500</v>
      </c>
      <c r="H213" s="182">
        <f>COUNT(H214:H217)</f>
        <v>2</v>
      </c>
      <c r="I213" s="182"/>
      <c r="J213" s="183">
        <f t="shared" ref="J213" si="126">COUNT(J214:J217)</f>
        <v>2</v>
      </c>
      <c r="K213" s="183"/>
      <c r="L213" s="183">
        <f t="shared" ref="L213" si="127">COUNT(L214:L217)</f>
        <v>2</v>
      </c>
      <c r="M213" s="182"/>
      <c r="N213" s="183">
        <f t="shared" ref="N213" si="128">COUNT(N214:N217)</f>
        <v>4</v>
      </c>
      <c r="O213" s="182"/>
      <c r="P213" s="183">
        <f t="shared" ref="P213" si="129">COUNT(P214:P217)</f>
        <v>2</v>
      </c>
      <c r="Q213" s="182"/>
      <c r="R213" s="183">
        <f t="shared" ref="R213" si="130">COUNT(R214:R217)</f>
        <v>2</v>
      </c>
      <c r="S213" s="182"/>
      <c r="T213" s="184">
        <f t="shared" ref="T213" si="131">COUNT(T214:T217)</f>
        <v>2</v>
      </c>
      <c r="U213" s="185"/>
    </row>
    <row r="214" spans="7:21">
      <c r="G214" s="186">
        <v>501</v>
      </c>
      <c r="H214" s="277">
        <v>17</v>
      </c>
      <c r="I214" s="277">
        <v>1</v>
      </c>
      <c r="J214" s="278">
        <v>17</v>
      </c>
      <c r="K214" s="278">
        <v>1</v>
      </c>
      <c r="L214" s="278">
        <v>17</v>
      </c>
      <c r="M214" s="277">
        <v>1</v>
      </c>
      <c r="N214" s="278">
        <v>17</v>
      </c>
      <c r="O214" s="277">
        <v>1</v>
      </c>
      <c r="P214" s="278">
        <v>17</v>
      </c>
      <c r="Q214" s="277">
        <v>1</v>
      </c>
      <c r="R214" s="278">
        <v>17</v>
      </c>
      <c r="S214" s="277">
        <v>1</v>
      </c>
      <c r="T214" s="187">
        <v>17</v>
      </c>
      <c r="U214" s="188">
        <v>1</v>
      </c>
    </row>
    <row r="215" spans="7:21">
      <c r="G215" s="186">
        <v>503</v>
      </c>
      <c r="H215" s="277"/>
      <c r="I215" s="277"/>
      <c r="J215" s="278"/>
      <c r="K215" s="278"/>
      <c r="L215" s="278"/>
      <c r="M215" s="277"/>
      <c r="N215" s="278">
        <v>16</v>
      </c>
      <c r="O215" s="277"/>
      <c r="P215" s="278"/>
      <c r="Q215" s="277"/>
      <c r="R215" s="278"/>
      <c r="S215" s="277"/>
      <c r="T215" s="187"/>
      <c r="U215" s="188"/>
    </row>
    <row r="216" spans="7:21">
      <c r="G216" s="186">
        <v>502</v>
      </c>
      <c r="H216" s="277">
        <v>65</v>
      </c>
      <c r="I216" s="277">
        <v>1</v>
      </c>
      <c r="J216" s="278">
        <v>65</v>
      </c>
      <c r="K216" s="278">
        <v>1</v>
      </c>
      <c r="L216" s="278">
        <v>65</v>
      </c>
      <c r="M216" s="277">
        <v>1</v>
      </c>
      <c r="N216" s="278">
        <v>65</v>
      </c>
      <c r="O216" s="277">
        <v>1</v>
      </c>
      <c r="P216" s="278">
        <v>65</v>
      </c>
      <c r="Q216" s="277">
        <v>1</v>
      </c>
      <c r="R216" s="278">
        <v>65</v>
      </c>
      <c r="S216" s="277">
        <v>1</v>
      </c>
      <c r="T216" s="187">
        <v>65</v>
      </c>
      <c r="U216" s="188">
        <v>1</v>
      </c>
    </row>
    <row r="217" spans="7:21" ht="19.5" thickBot="1">
      <c r="G217" s="189">
        <v>504</v>
      </c>
      <c r="H217" s="190"/>
      <c r="I217" s="190"/>
      <c r="J217" s="191"/>
      <c r="K217" s="191"/>
      <c r="L217" s="191"/>
      <c r="M217" s="190"/>
      <c r="N217" s="191">
        <v>64</v>
      </c>
      <c r="O217" s="190"/>
      <c r="P217" s="191"/>
      <c r="Q217" s="190"/>
      <c r="R217" s="191"/>
      <c r="S217" s="190"/>
      <c r="T217" s="192"/>
      <c r="U217" s="193"/>
    </row>
    <row r="218" spans="7:21">
      <c r="G218" s="181">
        <v>0</v>
      </c>
      <c r="H218" s="182">
        <f>COUNT(H219:H268)</f>
        <v>14</v>
      </c>
      <c r="I218" s="182"/>
      <c r="J218" s="183">
        <f>COUNT(J219:J268)</f>
        <v>18</v>
      </c>
      <c r="K218" s="183"/>
      <c r="L218" s="183">
        <f t="shared" ref="L218" si="132">COUNT(L219:L268)</f>
        <v>15</v>
      </c>
      <c r="M218" s="182"/>
      <c r="N218" s="183">
        <f t="shared" ref="N218" si="133">COUNT(N219:N268)</f>
        <v>18</v>
      </c>
      <c r="O218" s="182"/>
      <c r="P218" s="183">
        <f t="shared" ref="P218" si="134">COUNT(P219:P268)</f>
        <v>10</v>
      </c>
      <c r="Q218" s="182"/>
      <c r="R218" s="183">
        <f t="shared" ref="R218" si="135">COUNT(R219:R268)</f>
        <v>19</v>
      </c>
      <c r="S218" s="182"/>
      <c r="T218" s="184">
        <f>COUNT(T219:T268)</f>
        <v>14</v>
      </c>
      <c r="U218" s="185"/>
    </row>
    <row r="219" spans="7:21">
      <c r="G219" s="186">
        <v>1</v>
      </c>
      <c r="H219" s="277">
        <v>1</v>
      </c>
      <c r="I219" s="277">
        <v>2</v>
      </c>
      <c r="J219" s="278">
        <v>1</v>
      </c>
      <c r="K219" s="278">
        <v>3</v>
      </c>
      <c r="L219" s="278">
        <v>1</v>
      </c>
      <c r="M219" s="277">
        <v>3</v>
      </c>
      <c r="N219" s="278">
        <v>1</v>
      </c>
      <c r="O219" s="277">
        <v>2</v>
      </c>
      <c r="P219" s="278">
        <v>1</v>
      </c>
      <c r="Q219" s="277">
        <v>3</v>
      </c>
      <c r="R219" s="278">
        <v>1</v>
      </c>
      <c r="S219" s="277">
        <v>2</v>
      </c>
      <c r="T219" s="187">
        <v>1</v>
      </c>
      <c r="U219" s="188">
        <v>2</v>
      </c>
    </row>
    <row r="220" spans="7:21">
      <c r="G220" s="186">
        <v>2</v>
      </c>
      <c r="H220" s="277">
        <v>2</v>
      </c>
      <c r="I220" s="277">
        <v>2</v>
      </c>
      <c r="J220" s="278">
        <v>2</v>
      </c>
      <c r="K220" s="278">
        <v>3</v>
      </c>
      <c r="L220" s="278">
        <v>2</v>
      </c>
      <c r="M220" s="277">
        <v>3</v>
      </c>
      <c r="N220" s="278">
        <v>2</v>
      </c>
      <c r="O220" s="277">
        <v>2</v>
      </c>
      <c r="P220" s="278">
        <v>4</v>
      </c>
      <c r="Q220" s="277">
        <v>3</v>
      </c>
      <c r="R220" s="278">
        <v>2</v>
      </c>
      <c r="S220" s="277">
        <v>2</v>
      </c>
      <c r="T220" s="187">
        <v>2</v>
      </c>
      <c r="U220" s="188">
        <v>2</v>
      </c>
    </row>
    <row r="221" spans="7:21">
      <c r="G221" s="186">
        <v>3</v>
      </c>
      <c r="H221" s="277">
        <v>3</v>
      </c>
      <c r="I221" s="277">
        <v>2</v>
      </c>
      <c r="J221" s="278">
        <v>3</v>
      </c>
      <c r="K221" s="278">
        <v>3</v>
      </c>
      <c r="L221" s="278">
        <v>3</v>
      </c>
      <c r="M221" s="277">
        <v>3</v>
      </c>
      <c r="N221" s="278">
        <v>3</v>
      </c>
      <c r="O221" s="277">
        <v>2</v>
      </c>
      <c r="P221" s="278">
        <v>12</v>
      </c>
      <c r="Q221" s="277">
        <v>3</v>
      </c>
      <c r="R221" s="278">
        <v>6</v>
      </c>
      <c r="S221" s="277">
        <v>2</v>
      </c>
      <c r="T221" s="187">
        <v>6</v>
      </c>
      <c r="U221" s="188">
        <v>2</v>
      </c>
    </row>
    <row r="222" spans="7:21">
      <c r="G222" s="186">
        <v>4</v>
      </c>
      <c r="H222" s="277">
        <v>6</v>
      </c>
      <c r="I222" s="277">
        <v>2</v>
      </c>
      <c r="J222" s="278">
        <v>6</v>
      </c>
      <c r="K222" s="278">
        <v>3</v>
      </c>
      <c r="L222" s="278">
        <v>6</v>
      </c>
      <c r="M222" s="277">
        <v>3</v>
      </c>
      <c r="N222" s="278">
        <v>6</v>
      </c>
      <c r="O222" s="277">
        <v>2</v>
      </c>
      <c r="P222" s="278">
        <v>14</v>
      </c>
      <c r="Q222" s="277">
        <v>3</v>
      </c>
      <c r="R222" s="278">
        <v>7</v>
      </c>
      <c r="S222" s="277">
        <v>2</v>
      </c>
      <c r="T222" s="187">
        <v>7</v>
      </c>
      <c r="U222" s="188">
        <v>2</v>
      </c>
    </row>
    <row r="223" spans="7:21">
      <c r="G223" s="186">
        <v>5</v>
      </c>
      <c r="H223" s="277">
        <v>7</v>
      </c>
      <c r="I223" s="277">
        <v>2</v>
      </c>
      <c r="J223" s="278">
        <v>7</v>
      </c>
      <c r="K223" s="278">
        <v>3</v>
      </c>
      <c r="L223" s="278">
        <v>7</v>
      </c>
      <c r="M223" s="277">
        <v>3</v>
      </c>
      <c r="N223" s="278">
        <v>7</v>
      </c>
      <c r="O223" s="277">
        <v>2</v>
      </c>
      <c r="P223" s="278">
        <v>15</v>
      </c>
      <c r="Q223" s="277">
        <v>3</v>
      </c>
      <c r="R223" s="278">
        <v>8</v>
      </c>
      <c r="S223" s="277">
        <v>2</v>
      </c>
      <c r="T223" s="187">
        <v>8</v>
      </c>
      <c r="U223" s="188">
        <v>2</v>
      </c>
    </row>
    <row r="224" spans="7:21">
      <c r="G224" s="186">
        <v>6</v>
      </c>
      <c r="H224" s="277">
        <v>8</v>
      </c>
      <c r="I224" s="277">
        <v>2</v>
      </c>
      <c r="J224" s="278">
        <v>8</v>
      </c>
      <c r="K224" s="278">
        <v>3</v>
      </c>
      <c r="L224" s="278">
        <v>8</v>
      </c>
      <c r="M224" s="277">
        <v>3</v>
      </c>
      <c r="N224" s="278">
        <v>8</v>
      </c>
      <c r="O224" s="277">
        <v>2</v>
      </c>
      <c r="P224" s="278">
        <v>18</v>
      </c>
      <c r="Q224" s="277">
        <v>3</v>
      </c>
      <c r="R224" s="278">
        <v>12</v>
      </c>
      <c r="S224" s="277">
        <v>2</v>
      </c>
      <c r="T224" s="187">
        <v>12</v>
      </c>
      <c r="U224" s="188">
        <v>2</v>
      </c>
    </row>
    <row r="225" spans="7:21">
      <c r="G225" s="186">
        <v>7</v>
      </c>
      <c r="H225" s="277">
        <v>12</v>
      </c>
      <c r="I225" s="277">
        <v>2</v>
      </c>
      <c r="J225" s="278">
        <v>9</v>
      </c>
      <c r="K225" s="278">
        <v>3</v>
      </c>
      <c r="L225" s="278">
        <v>12</v>
      </c>
      <c r="M225" s="277">
        <v>3</v>
      </c>
      <c r="N225" s="278">
        <v>9</v>
      </c>
      <c r="O225" s="277">
        <v>2</v>
      </c>
      <c r="P225" s="278">
        <v>19</v>
      </c>
      <c r="Q225" s="277">
        <v>3</v>
      </c>
      <c r="R225" s="278">
        <v>13</v>
      </c>
      <c r="S225" s="277">
        <v>2</v>
      </c>
      <c r="T225" s="187">
        <v>13</v>
      </c>
      <c r="U225" s="188">
        <v>2</v>
      </c>
    </row>
    <row r="226" spans="7:21">
      <c r="G226" s="186">
        <v>8</v>
      </c>
      <c r="H226" s="277">
        <v>13</v>
      </c>
      <c r="I226" s="277">
        <v>2</v>
      </c>
      <c r="J226" s="278">
        <v>11</v>
      </c>
      <c r="K226" s="278">
        <v>3</v>
      </c>
      <c r="L226" s="278">
        <v>13</v>
      </c>
      <c r="M226" s="277">
        <v>3</v>
      </c>
      <c r="N226" s="278">
        <v>11</v>
      </c>
      <c r="O226" s="277">
        <v>2</v>
      </c>
      <c r="P226" s="278">
        <v>23</v>
      </c>
      <c r="Q226" s="277">
        <v>3</v>
      </c>
      <c r="R226" s="278">
        <v>14</v>
      </c>
      <c r="S226" s="277">
        <v>2</v>
      </c>
      <c r="T226" s="187">
        <v>14</v>
      </c>
      <c r="U226" s="188">
        <v>2</v>
      </c>
    </row>
    <row r="227" spans="7:21">
      <c r="G227" s="186">
        <v>9</v>
      </c>
      <c r="H227" s="277">
        <v>14</v>
      </c>
      <c r="I227" s="277">
        <v>2</v>
      </c>
      <c r="J227" s="278">
        <v>13</v>
      </c>
      <c r="K227" s="278">
        <v>3</v>
      </c>
      <c r="L227" s="278">
        <v>14</v>
      </c>
      <c r="M227" s="277">
        <v>3</v>
      </c>
      <c r="N227" s="278">
        <v>13</v>
      </c>
      <c r="O227" s="277">
        <v>2</v>
      </c>
      <c r="P227" s="284">
        <v>25</v>
      </c>
      <c r="Q227" s="277">
        <v>3</v>
      </c>
      <c r="R227" s="278">
        <v>18</v>
      </c>
      <c r="S227" s="277">
        <v>2</v>
      </c>
      <c r="T227" s="187">
        <v>18</v>
      </c>
      <c r="U227" s="188">
        <v>2</v>
      </c>
    </row>
    <row r="228" spans="7:21">
      <c r="G228" s="186">
        <v>10</v>
      </c>
      <c r="H228" s="277">
        <v>18</v>
      </c>
      <c r="I228" s="277">
        <v>2</v>
      </c>
      <c r="J228" s="278">
        <v>14</v>
      </c>
      <c r="K228" s="278">
        <v>3</v>
      </c>
      <c r="L228" s="278">
        <v>18</v>
      </c>
      <c r="M228" s="277">
        <v>2</v>
      </c>
      <c r="N228" s="278">
        <v>14</v>
      </c>
      <c r="O228" s="277">
        <v>2</v>
      </c>
      <c r="P228" s="278">
        <v>32</v>
      </c>
      <c r="Q228" s="277">
        <v>100</v>
      </c>
      <c r="R228" s="278">
        <v>19</v>
      </c>
      <c r="S228" s="277">
        <v>2</v>
      </c>
      <c r="T228" s="187">
        <v>19</v>
      </c>
      <c r="U228" s="188">
        <v>2</v>
      </c>
    </row>
    <row r="229" spans="7:21">
      <c r="G229" s="186">
        <v>11</v>
      </c>
      <c r="H229" s="277">
        <v>19</v>
      </c>
      <c r="I229" s="277">
        <v>2</v>
      </c>
      <c r="J229" s="278">
        <v>18</v>
      </c>
      <c r="K229" s="278">
        <v>3</v>
      </c>
      <c r="L229" s="278">
        <v>19</v>
      </c>
      <c r="M229" s="277">
        <v>2</v>
      </c>
      <c r="N229" s="278">
        <v>18</v>
      </c>
      <c r="O229" s="277">
        <v>2</v>
      </c>
      <c r="P229" s="278"/>
      <c r="Q229" s="277"/>
      <c r="R229" s="278">
        <v>20</v>
      </c>
      <c r="S229" s="277">
        <v>2</v>
      </c>
      <c r="T229" s="187">
        <v>23</v>
      </c>
      <c r="U229" s="188">
        <v>2</v>
      </c>
    </row>
    <row r="230" spans="7:21">
      <c r="G230" s="186">
        <v>12</v>
      </c>
      <c r="H230" s="277">
        <v>23</v>
      </c>
      <c r="I230" s="277">
        <v>2</v>
      </c>
      <c r="J230" s="278">
        <v>19</v>
      </c>
      <c r="K230" s="278">
        <v>3</v>
      </c>
      <c r="L230" s="278">
        <v>23</v>
      </c>
      <c r="M230" s="277">
        <v>4</v>
      </c>
      <c r="N230" s="278">
        <v>19</v>
      </c>
      <c r="O230" s="277">
        <v>2</v>
      </c>
      <c r="P230" s="278"/>
      <c r="Q230" s="277"/>
      <c r="R230" s="278">
        <v>21</v>
      </c>
      <c r="S230" s="277">
        <v>2</v>
      </c>
      <c r="T230" s="187">
        <v>24</v>
      </c>
      <c r="U230" s="188">
        <v>2</v>
      </c>
    </row>
    <row r="231" spans="7:21">
      <c r="G231" s="186">
        <v>13</v>
      </c>
      <c r="H231" s="277">
        <v>25</v>
      </c>
      <c r="I231" s="277">
        <v>2</v>
      </c>
      <c r="J231" s="278">
        <v>20</v>
      </c>
      <c r="K231" s="278">
        <v>3</v>
      </c>
      <c r="L231" s="278">
        <v>25</v>
      </c>
      <c r="M231" s="277">
        <v>2</v>
      </c>
      <c r="N231" s="278">
        <v>20</v>
      </c>
      <c r="O231" s="277">
        <v>2</v>
      </c>
      <c r="P231" s="278"/>
      <c r="Q231" s="277"/>
      <c r="R231" s="284">
        <v>24</v>
      </c>
      <c r="S231" s="277">
        <v>2</v>
      </c>
      <c r="T231" s="187">
        <v>26</v>
      </c>
      <c r="U231" s="188">
        <v>2</v>
      </c>
    </row>
    <row r="232" spans="7:21">
      <c r="G232" s="186">
        <v>14</v>
      </c>
      <c r="H232" s="277">
        <v>32</v>
      </c>
      <c r="I232" s="277">
        <v>100</v>
      </c>
      <c r="J232" s="278">
        <v>22</v>
      </c>
      <c r="K232" s="278">
        <v>3</v>
      </c>
      <c r="L232" s="278">
        <v>27</v>
      </c>
      <c r="M232" s="277">
        <v>2</v>
      </c>
      <c r="N232" s="278">
        <v>22</v>
      </c>
      <c r="O232" s="277">
        <v>2</v>
      </c>
      <c r="P232" s="278"/>
      <c r="Q232" s="277"/>
      <c r="R232" s="278">
        <v>26</v>
      </c>
      <c r="S232" s="277">
        <v>2</v>
      </c>
      <c r="T232" s="187">
        <v>32</v>
      </c>
      <c r="U232" s="188"/>
    </row>
    <row r="233" spans="7:21">
      <c r="G233" s="186">
        <v>15</v>
      </c>
      <c r="H233" s="277"/>
      <c r="I233" s="277"/>
      <c r="J233" s="278">
        <v>25</v>
      </c>
      <c r="K233" s="278">
        <v>3</v>
      </c>
      <c r="L233" s="278">
        <v>32</v>
      </c>
      <c r="M233" s="277">
        <v>100</v>
      </c>
      <c r="N233" s="278">
        <v>25</v>
      </c>
      <c r="O233" s="277">
        <v>2</v>
      </c>
      <c r="P233" s="278"/>
      <c r="Q233" s="277"/>
      <c r="R233" s="278">
        <v>27</v>
      </c>
      <c r="S233" s="277">
        <v>2</v>
      </c>
      <c r="T233" s="187"/>
      <c r="U233" s="188"/>
    </row>
    <row r="234" spans="7:21">
      <c r="G234" s="186">
        <v>16</v>
      </c>
      <c r="H234" s="277"/>
      <c r="I234" s="277"/>
      <c r="J234" s="278">
        <v>26</v>
      </c>
      <c r="K234" s="278">
        <v>3</v>
      </c>
      <c r="L234" s="278"/>
      <c r="M234" s="277"/>
      <c r="N234" s="278">
        <v>26</v>
      </c>
      <c r="O234" s="277">
        <v>2</v>
      </c>
      <c r="P234" s="278"/>
      <c r="Q234" s="277"/>
      <c r="R234" s="278">
        <v>28</v>
      </c>
      <c r="S234" s="277"/>
      <c r="T234" s="187"/>
      <c r="U234" s="188"/>
    </row>
    <row r="235" spans="7:21">
      <c r="G235" s="186">
        <v>17</v>
      </c>
      <c r="H235" s="277"/>
      <c r="I235" s="277"/>
      <c r="J235" s="278">
        <v>27</v>
      </c>
      <c r="K235" s="278">
        <v>2</v>
      </c>
      <c r="L235" s="278"/>
      <c r="M235" s="277"/>
      <c r="N235" s="278">
        <v>30</v>
      </c>
      <c r="O235" s="277">
        <v>4</v>
      </c>
      <c r="P235" s="278"/>
      <c r="Q235" s="277"/>
      <c r="R235" s="278">
        <v>29</v>
      </c>
      <c r="S235" s="277"/>
      <c r="T235" s="187"/>
      <c r="U235" s="188"/>
    </row>
    <row r="236" spans="7:21">
      <c r="G236" s="186">
        <v>18</v>
      </c>
      <c r="H236" s="277"/>
      <c r="I236" s="277"/>
      <c r="J236" s="278">
        <v>32</v>
      </c>
      <c r="K236" s="278">
        <v>100</v>
      </c>
      <c r="L236" s="278"/>
      <c r="M236" s="277"/>
      <c r="N236" s="278">
        <v>31</v>
      </c>
      <c r="O236" s="277">
        <v>4</v>
      </c>
      <c r="P236" s="278"/>
      <c r="Q236" s="277"/>
      <c r="R236" s="278">
        <v>31</v>
      </c>
      <c r="S236" s="277"/>
      <c r="T236" s="187"/>
      <c r="U236" s="188"/>
    </row>
    <row r="237" spans="7:21">
      <c r="G237" s="186">
        <v>19</v>
      </c>
      <c r="H237" s="277"/>
      <c r="I237" s="277"/>
      <c r="J237" s="278"/>
      <c r="K237" s="278"/>
      <c r="L237" s="278"/>
      <c r="M237" s="277"/>
      <c r="N237" s="278"/>
      <c r="O237" s="277"/>
      <c r="P237" s="278"/>
      <c r="Q237" s="277"/>
      <c r="R237" s="278">
        <v>32</v>
      </c>
      <c r="S237" s="277"/>
      <c r="T237" s="187"/>
      <c r="U237" s="188"/>
    </row>
    <row r="238" spans="7:21" ht="19.5" thickBot="1">
      <c r="G238" s="186">
        <v>20</v>
      </c>
      <c r="H238" s="277"/>
      <c r="I238" s="277"/>
      <c r="J238" s="278"/>
      <c r="K238" s="278"/>
      <c r="L238" s="278"/>
      <c r="M238" s="277"/>
      <c r="N238" s="278"/>
      <c r="O238" s="277"/>
      <c r="P238" s="278"/>
      <c r="Q238" s="277"/>
      <c r="R238" s="278"/>
      <c r="S238" s="277"/>
      <c r="T238" s="187"/>
      <c r="U238" s="188"/>
    </row>
    <row r="239" spans="7:21" hidden="1">
      <c r="G239" s="186">
        <v>21</v>
      </c>
      <c r="H239" s="277"/>
      <c r="I239" s="277"/>
      <c r="J239" s="278"/>
      <c r="K239" s="278"/>
      <c r="L239" s="278"/>
      <c r="M239" s="277"/>
      <c r="N239" s="278"/>
      <c r="O239" s="277"/>
      <c r="P239" s="278"/>
      <c r="Q239" s="277"/>
      <c r="R239" s="278"/>
      <c r="S239" s="277"/>
      <c r="T239" s="187"/>
      <c r="U239" s="188"/>
    </row>
    <row r="240" spans="7:21" hidden="1">
      <c r="G240" s="186">
        <v>22</v>
      </c>
      <c r="H240" s="277"/>
      <c r="I240" s="277"/>
      <c r="J240" s="278"/>
      <c r="K240" s="278"/>
      <c r="L240" s="278"/>
      <c r="M240" s="277"/>
      <c r="N240" s="278"/>
      <c r="O240" s="277"/>
      <c r="P240" s="278"/>
      <c r="Q240" s="277"/>
      <c r="R240" s="278"/>
      <c r="S240" s="277"/>
      <c r="T240" s="187"/>
      <c r="U240" s="188"/>
    </row>
    <row r="241" spans="7:21" hidden="1">
      <c r="G241" s="186">
        <v>23</v>
      </c>
      <c r="H241" s="277"/>
      <c r="I241" s="277"/>
      <c r="J241" s="278"/>
      <c r="K241" s="278"/>
      <c r="L241" s="278"/>
      <c r="M241" s="277"/>
      <c r="N241" s="278"/>
      <c r="O241" s="277"/>
      <c r="P241" s="278"/>
      <c r="Q241" s="277"/>
      <c r="R241" s="278"/>
      <c r="S241" s="277"/>
      <c r="T241" s="187"/>
      <c r="U241" s="188"/>
    </row>
    <row r="242" spans="7:21" hidden="1">
      <c r="G242" s="186">
        <v>24</v>
      </c>
      <c r="H242" s="277"/>
      <c r="I242" s="277"/>
      <c r="J242" s="278"/>
      <c r="K242" s="278"/>
      <c r="L242" s="278"/>
      <c r="M242" s="277"/>
      <c r="N242" s="278"/>
      <c r="O242" s="277"/>
      <c r="P242" s="278"/>
      <c r="Q242" s="277"/>
      <c r="R242" s="278"/>
      <c r="S242" s="277"/>
      <c r="T242" s="187"/>
      <c r="U242" s="188"/>
    </row>
    <row r="243" spans="7:21" hidden="1">
      <c r="G243" s="186">
        <v>25</v>
      </c>
      <c r="H243" s="277"/>
      <c r="I243" s="277"/>
      <c r="J243" s="278"/>
      <c r="K243" s="278"/>
      <c r="L243" s="278"/>
      <c r="M243" s="277"/>
      <c r="N243" s="278"/>
      <c r="O243" s="277"/>
      <c r="P243" s="278"/>
      <c r="Q243" s="277"/>
      <c r="R243" s="278"/>
      <c r="S243" s="277"/>
      <c r="T243" s="187"/>
      <c r="U243" s="188"/>
    </row>
    <row r="244" spans="7:21" hidden="1">
      <c r="G244" s="186">
        <v>26</v>
      </c>
      <c r="H244" s="277"/>
      <c r="I244" s="277"/>
      <c r="J244" s="278"/>
      <c r="K244" s="278"/>
      <c r="L244" s="278"/>
      <c r="M244" s="277"/>
      <c r="N244" s="278"/>
      <c r="O244" s="277"/>
      <c r="P244" s="278"/>
      <c r="Q244" s="277"/>
      <c r="R244" s="278"/>
      <c r="S244" s="277"/>
      <c r="T244" s="187"/>
      <c r="U244" s="188"/>
    </row>
    <row r="245" spans="7:21" hidden="1">
      <c r="G245" s="186">
        <v>27</v>
      </c>
      <c r="H245" s="277"/>
      <c r="I245" s="277"/>
      <c r="J245" s="278"/>
      <c r="K245" s="278"/>
      <c r="L245" s="278"/>
      <c r="M245" s="277"/>
      <c r="N245" s="278"/>
      <c r="O245" s="277"/>
      <c r="P245" s="278"/>
      <c r="Q245" s="277"/>
      <c r="R245" s="278"/>
      <c r="S245" s="277"/>
      <c r="T245" s="187"/>
      <c r="U245" s="188"/>
    </row>
    <row r="246" spans="7:21" hidden="1">
      <c r="G246" s="186">
        <v>28</v>
      </c>
      <c r="H246" s="277"/>
      <c r="I246" s="277"/>
      <c r="J246" s="278"/>
      <c r="K246" s="278"/>
      <c r="L246" s="278"/>
      <c r="M246" s="277"/>
      <c r="N246" s="278"/>
      <c r="O246" s="277"/>
      <c r="P246" s="278"/>
      <c r="Q246" s="277"/>
      <c r="R246" s="278"/>
      <c r="S246" s="277"/>
      <c r="T246" s="187"/>
      <c r="U246" s="188"/>
    </row>
    <row r="247" spans="7:21" hidden="1">
      <c r="G247" s="186">
        <v>29</v>
      </c>
      <c r="H247" s="277"/>
      <c r="I247" s="277"/>
      <c r="J247" s="278"/>
      <c r="K247" s="278"/>
      <c r="L247" s="278"/>
      <c r="M247" s="277"/>
      <c r="N247" s="278"/>
      <c r="O247" s="277"/>
      <c r="P247" s="278"/>
      <c r="Q247" s="277"/>
      <c r="R247" s="278"/>
      <c r="S247" s="277"/>
      <c r="T247" s="187"/>
      <c r="U247" s="188"/>
    </row>
    <row r="248" spans="7:21" hidden="1">
      <c r="G248" s="186">
        <v>30</v>
      </c>
      <c r="H248" s="277"/>
      <c r="I248" s="277"/>
      <c r="J248" s="278"/>
      <c r="K248" s="278"/>
      <c r="L248" s="278"/>
      <c r="M248" s="277"/>
      <c r="N248" s="278"/>
      <c r="O248" s="277"/>
      <c r="P248" s="278"/>
      <c r="Q248" s="277"/>
      <c r="R248" s="278"/>
      <c r="S248" s="277"/>
      <c r="T248" s="187"/>
      <c r="U248" s="188"/>
    </row>
    <row r="249" spans="7:21" hidden="1">
      <c r="G249" s="186">
        <v>31</v>
      </c>
      <c r="H249" s="277"/>
      <c r="I249" s="277"/>
      <c r="J249" s="278"/>
      <c r="K249" s="278"/>
      <c r="L249" s="278"/>
      <c r="M249" s="277"/>
      <c r="N249" s="278"/>
      <c r="O249" s="277"/>
      <c r="P249" s="278"/>
      <c r="Q249" s="277"/>
      <c r="R249" s="278"/>
      <c r="S249" s="277"/>
      <c r="T249" s="187"/>
      <c r="U249" s="188"/>
    </row>
    <row r="250" spans="7:21" hidden="1">
      <c r="G250" s="186">
        <v>32</v>
      </c>
      <c r="H250" s="277"/>
      <c r="I250" s="277"/>
      <c r="J250" s="278"/>
      <c r="K250" s="278"/>
      <c r="L250" s="278"/>
      <c r="M250" s="277"/>
      <c r="N250" s="278"/>
      <c r="O250" s="277"/>
      <c r="P250" s="278"/>
      <c r="Q250" s="277"/>
      <c r="R250" s="278"/>
      <c r="S250" s="277"/>
      <c r="T250" s="187"/>
      <c r="U250" s="188"/>
    </row>
    <row r="251" spans="7:21" hidden="1">
      <c r="G251" s="186">
        <v>33</v>
      </c>
      <c r="H251" s="277"/>
      <c r="I251" s="277"/>
      <c r="J251" s="278"/>
      <c r="K251" s="278"/>
      <c r="L251" s="278"/>
      <c r="M251" s="277"/>
      <c r="N251" s="278"/>
      <c r="O251" s="277"/>
      <c r="P251" s="278"/>
      <c r="Q251" s="277"/>
      <c r="R251" s="278"/>
      <c r="S251" s="277"/>
      <c r="T251" s="187"/>
      <c r="U251" s="188"/>
    </row>
    <row r="252" spans="7:21" hidden="1">
      <c r="G252" s="186">
        <v>34</v>
      </c>
      <c r="H252" s="277"/>
      <c r="I252" s="277"/>
      <c r="J252" s="278"/>
      <c r="K252" s="278"/>
      <c r="L252" s="278"/>
      <c r="M252" s="277"/>
      <c r="N252" s="278"/>
      <c r="O252" s="277"/>
      <c r="P252" s="278"/>
      <c r="Q252" s="277"/>
      <c r="R252" s="278"/>
      <c r="S252" s="277"/>
      <c r="T252" s="187"/>
      <c r="U252" s="188"/>
    </row>
    <row r="253" spans="7:21" hidden="1">
      <c r="G253" s="186">
        <v>35</v>
      </c>
      <c r="H253" s="277"/>
      <c r="I253" s="277"/>
      <c r="J253" s="278"/>
      <c r="K253" s="278"/>
      <c r="L253" s="278"/>
      <c r="M253" s="277"/>
      <c r="N253" s="278"/>
      <c r="O253" s="277"/>
      <c r="P253" s="278"/>
      <c r="Q253" s="277"/>
      <c r="R253" s="278"/>
      <c r="S253" s="277"/>
      <c r="T253" s="187"/>
      <c r="U253" s="188"/>
    </row>
    <row r="254" spans="7:21" hidden="1">
      <c r="G254" s="186">
        <v>36</v>
      </c>
      <c r="H254" s="277"/>
      <c r="I254" s="277"/>
      <c r="J254" s="278"/>
      <c r="K254" s="278"/>
      <c r="L254" s="278"/>
      <c r="M254" s="277"/>
      <c r="N254" s="278"/>
      <c r="O254" s="277"/>
      <c r="P254" s="278"/>
      <c r="Q254" s="277"/>
      <c r="R254" s="278"/>
      <c r="S254" s="277"/>
      <c r="T254" s="187"/>
      <c r="U254" s="188"/>
    </row>
    <row r="255" spans="7:21" hidden="1">
      <c r="G255" s="186">
        <v>37</v>
      </c>
      <c r="H255" s="277"/>
      <c r="I255" s="277"/>
      <c r="J255" s="278"/>
      <c r="K255" s="278"/>
      <c r="L255" s="278"/>
      <c r="M255" s="277"/>
      <c r="N255" s="278"/>
      <c r="O255" s="277"/>
      <c r="P255" s="278"/>
      <c r="Q255" s="277"/>
      <c r="R255" s="278"/>
      <c r="S255" s="277"/>
      <c r="T255" s="187"/>
      <c r="U255" s="188"/>
    </row>
    <row r="256" spans="7:21" hidden="1">
      <c r="G256" s="186">
        <v>38</v>
      </c>
      <c r="H256" s="277"/>
      <c r="I256" s="277"/>
      <c r="J256" s="278"/>
      <c r="K256" s="278"/>
      <c r="L256" s="278"/>
      <c r="M256" s="277"/>
      <c r="N256" s="278"/>
      <c r="O256" s="277"/>
      <c r="P256" s="278"/>
      <c r="Q256" s="277"/>
      <c r="R256" s="278"/>
      <c r="S256" s="277"/>
      <c r="T256" s="187"/>
      <c r="U256" s="188"/>
    </row>
    <row r="257" spans="7:21" hidden="1">
      <c r="G257" s="186">
        <v>39</v>
      </c>
      <c r="H257" s="277"/>
      <c r="I257" s="277"/>
      <c r="J257" s="278"/>
      <c r="K257" s="278"/>
      <c r="L257" s="278"/>
      <c r="M257" s="277"/>
      <c r="N257" s="278"/>
      <c r="O257" s="277"/>
      <c r="P257" s="278"/>
      <c r="Q257" s="277"/>
      <c r="R257" s="278"/>
      <c r="S257" s="277"/>
      <c r="T257" s="187"/>
      <c r="U257" s="188"/>
    </row>
    <row r="258" spans="7:21" hidden="1">
      <c r="G258" s="186">
        <v>40</v>
      </c>
      <c r="H258" s="277"/>
      <c r="I258" s="277"/>
      <c r="J258" s="278"/>
      <c r="K258" s="278"/>
      <c r="L258" s="278"/>
      <c r="M258" s="277"/>
      <c r="N258" s="278"/>
      <c r="O258" s="277"/>
      <c r="P258" s="278"/>
      <c r="Q258" s="277"/>
      <c r="R258" s="278"/>
      <c r="S258" s="277"/>
      <c r="T258" s="187"/>
      <c r="U258" s="188"/>
    </row>
    <row r="259" spans="7:21" hidden="1">
      <c r="G259" s="186">
        <v>41</v>
      </c>
      <c r="H259" s="277"/>
      <c r="I259" s="277"/>
      <c r="J259" s="278"/>
      <c r="K259" s="278"/>
      <c r="L259" s="278"/>
      <c r="M259" s="277"/>
      <c r="N259" s="278"/>
      <c r="O259" s="277"/>
      <c r="P259" s="278"/>
      <c r="Q259" s="277"/>
      <c r="R259" s="278"/>
      <c r="S259" s="277"/>
      <c r="T259" s="187"/>
      <c r="U259" s="188"/>
    </row>
    <row r="260" spans="7:21" hidden="1">
      <c r="G260" s="186">
        <v>42</v>
      </c>
      <c r="H260" s="277"/>
      <c r="I260" s="277"/>
      <c r="J260" s="278"/>
      <c r="K260" s="278"/>
      <c r="L260" s="278"/>
      <c r="M260" s="277"/>
      <c r="N260" s="278"/>
      <c r="O260" s="277"/>
      <c r="P260" s="278"/>
      <c r="Q260" s="277"/>
      <c r="R260" s="278"/>
      <c r="S260" s="277"/>
      <c r="T260" s="187"/>
      <c r="U260" s="188"/>
    </row>
    <row r="261" spans="7:21" hidden="1">
      <c r="G261" s="186">
        <v>43</v>
      </c>
      <c r="H261" s="277"/>
      <c r="I261" s="277"/>
      <c r="J261" s="278"/>
      <c r="K261" s="278"/>
      <c r="L261" s="278"/>
      <c r="M261" s="277"/>
      <c r="N261" s="278"/>
      <c r="O261" s="277"/>
      <c r="P261" s="278"/>
      <c r="Q261" s="277"/>
      <c r="R261" s="278"/>
      <c r="S261" s="277"/>
      <c r="T261" s="187"/>
      <c r="U261" s="188"/>
    </row>
    <row r="262" spans="7:21" hidden="1">
      <c r="G262" s="186">
        <v>44</v>
      </c>
      <c r="H262" s="277"/>
      <c r="I262" s="277"/>
      <c r="J262" s="278"/>
      <c r="K262" s="278"/>
      <c r="L262" s="278"/>
      <c r="M262" s="277"/>
      <c r="N262" s="278"/>
      <c r="O262" s="277"/>
      <c r="P262" s="278"/>
      <c r="Q262" s="277"/>
      <c r="R262" s="278"/>
      <c r="S262" s="277"/>
      <c r="T262" s="187"/>
      <c r="U262" s="188"/>
    </row>
    <row r="263" spans="7:21" hidden="1">
      <c r="G263" s="186">
        <v>45</v>
      </c>
      <c r="H263" s="277"/>
      <c r="I263" s="277"/>
      <c r="J263" s="278"/>
      <c r="K263" s="278"/>
      <c r="L263" s="278"/>
      <c r="M263" s="277"/>
      <c r="N263" s="278"/>
      <c r="O263" s="277"/>
      <c r="P263" s="278"/>
      <c r="Q263" s="277"/>
      <c r="R263" s="278"/>
      <c r="S263" s="277"/>
      <c r="T263" s="187"/>
      <c r="U263" s="188"/>
    </row>
    <row r="264" spans="7:21" hidden="1">
      <c r="G264" s="186">
        <v>46</v>
      </c>
      <c r="H264" s="277"/>
      <c r="I264" s="277"/>
      <c r="J264" s="278"/>
      <c r="K264" s="278"/>
      <c r="L264" s="278"/>
      <c r="M264" s="277"/>
      <c r="N264" s="278"/>
      <c r="O264" s="277"/>
      <c r="P264" s="278"/>
      <c r="Q264" s="277"/>
      <c r="R264" s="278"/>
      <c r="S264" s="277"/>
      <c r="T264" s="187"/>
      <c r="U264" s="188"/>
    </row>
    <row r="265" spans="7:21" hidden="1">
      <c r="G265" s="186">
        <v>47</v>
      </c>
      <c r="H265" s="277"/>
      <c r="I265" s="277"/>
      <c r="J265" s="278"/>
      <c r="K265" s="278"/>
      <c r="L265" s="278"/>
      <c r="M265" s="277"/>
      <c r="N265" s="278"/>
      <c r="O265" s="277"/>
      <c r="P265" s="278"/>
      <c r="Q265" s="277"/>
      <c r="R265" s="278"/>
      <c r="S265" s="277"/>
      <c r="T265" s="187"/>
      <c r="U265" s="188"/>
    </row>
    <row r="266" spans="7:21" hidden="1">
      <c r="G266" s="186">
        <v>48</v>
      </c>
      <c r="H266" s="277"/>
      <c r="I266" s="277"/>
      <c r="J266" s="278"/>
      <c r="K266" s="278"/>
      <c r="L266" s="278"/>
      <c r="M266" s="277"/>
      <c r="N266" s="278"/>
      <c r="O266" s="277"/>
      <c r="P266" s="278"/>
      <c r="Q266" s="277"/>
      <c r="R266" s="278"/>
      <c r="S266" s="277"/>
      <c r="T266" s="187"/>
      <c r="U266" s="188"/>
    </row>
    <row r="267" spans="7:21" hidden="1">
      <c r="G267" s="186">
        <v>49</v>
      </c>
      <c r="H267" s="277"/>
      <c r="I267" s="277"/>
      <c r="J267" s="278"/>
      <c r="K267" s="278"/>
      <c r="L267" s="278"/>
      <c r="M267" s="277"/>
      <c r="N267" s="278"/>
      <c r="O267" s="277"/>
      <c r="P267" s="278"/>
      <c r="Q267" s="277"/>
      <c r="R267" s="278"/>
      <c r="S267" s="277"/>
      <c r="T267" s="187"/>
      <c r="U267" s="188"/>
    </row>
    <row r="268" spans="7:21" ht="19.5" hidden="1" thickBot="1">
      <c r="G268" s="189">
        <v>50</v>
      </c>
      <c r="H268" s="190"/>
      <c r="I268" s="190"/>
      <c r="J268" s="191"/>
      <c r="K268" s="191"/>
      <c r="L268" s="191"/>
      <c r="M268" s="190"/>
      <c r="N268" s="191"/>
      <c r="O268" s="190"/>
      <c r="P268" s="191"/>
      <c r="Q268" s="190"/>
      <c r="R268" s="191"/>
      <c r="S268" s="190"/>
      <c r="T268" s="192"/>
      <c r="U268" s="193"/>
    </row>
    <row r="269" spans="7:21">
      <c r="G269" s="181">
        <v>0</v>
      </c>
      <c r="H269" s="182">
        <f>COUNT(H270:H319)</f>
        <v>13</v>
      </c>
      <c r="I269" s="182"/>
      <c r="J269" s="183">
        <f>COUNT(J270:J319)</f>
        <v>15</v>
      </c>
      <c r="K269" s="183"/>
      <c r="L269" s="183">
        <f t="shared" ref="L269" si="136">COUNT(L270:L319)</f>
        <v>13</v>
      </c>
      <c r="M269" s="182"/>
      <c r="N269" s="183">
        <f t="shared" ref="N269" si="137">COUNT(N270:N319)</f>
        <v>15</v>
      </c>
      <c r="O269" s="182"/>
      <c r="P269" s="183">
        <f t="shared" ref="P269" si="138">COUNT(P270:P319)</f>
        <v>10</v>
      </c>
      <c r="Q269" s="182"/>
      <c r="R269" s="183">
        <f t="shared" ref="R269" si="139">COUNT(R270:R319)</f>
        <v>17</v>
      </c>
      <c r="S269" s="182"/>
      <c r="T269" s="184">
        <f t="shared" ref="T269" si="140">COUNT(T270:T319)</f>
        <v>12</v>
      </c>
      <c r="U269" s="185"/>
    </row>
    <row r="270" spans="7:21">
      <c r="G270" s="186">
        <v>51</v>
      </c>
      <c r="H270" s="277">
        <v>51</v>
      </c>
      <c r="I270" s="277">
        <v>2</v>
      </c>
      <c r="J270" s="278">
        <v>51</v>
      </c>
      <c r="K270" s="278">
        <v>3</v>
      </c>
      <c r="L270" s="278">
        <v>51</v>
      </c>
      <c r="M270" s="277">
        <v>3</v>
      </c>
      <c r="N270" s="278">
        <v>51</v>
      </c>
      <c r="O270" s="277">
        <v>2</v>
      </c>
      <c r="P270" s="278">
        <v>51</v>
      </c>
      <c r="Q270" s="277">
        <v>3</v>
      </c>
      <c r="R270" s="278">
        <v>51</v>
      </c>
      <c r="S270" s="277">
        <v>2</v>
      </c>
      <c r="T270" s="187">
        <v>51</v>
      </c>
      <c r="U270" s="188">
        <v>2</v>
      </c>
    </row>
    <row r="271" spans="7:21">
      <c r="G271" s="186">
        <v>52</v>
      </c>
      <c r="H271" s="277">
        <v>52</v>
      </c>
      <c r="I271" s="277">
        <v>2</v>
      </c>
      <c r="J271" s="278">
        <v>52</v>
      </c>
      <c r="K271" s="278">
        <v>3</v>
      </c>
      <c r="L271" s="278">
        <v>52</v>
      </c>
      <c r="M271" s="277">
        <v>3</v>
      </c>
      <c r="N271" s="278">
        <v>52</v>
      </c>
      <c r="O271" s="277">
        <v>2</v>
      </c>
      <c r="P271" s="278">
        <v>54</v>
      </c>
      <c r="Q271" s="277">
        <v>3</v>
      </c>
      <c r="R271" s="278">
        <v>52</v>
      </c>
      <c r="S271" s="277">
        <v>2</v>
      </c>
      <c r="T271" s="187">
        <v>52</v>
      </c>
      <c r="U271" s="188">
        <v>2</v>
      </c>
    </row>
    <row r="272" spans="7:21">
      <c r="G272" s="186">
        <v>53</v>
      </c>
      <c r="H272" s="277">
        <v>53</v>
      </c>
      <c r="I272" s="277">
        <v>2</v>
      </c>
      <c r="J272" s="278">
        <v>53</v>
      </c>
      <c r="K272" s="278">
        <v>3</v>
      </c>
      <c r="L272" s="278">
        <v>53</v>
      </c>
      <c r="M272" s="277">
        <v>3</v>
      </c>
      <c r="N272" s="278">
        <v>53</v>
      </c>
      <c r="O272" s="277">
        <v>2</v>
      </c>
      <c r="P272" s="278">
        <v>60</v>
      </c>
      <c r="Q272" s="277">
        <v>3</v>
      </c>
      <c r="R272" s="278">
        <v>56</v>
      </c>
      <c r="S272" s="277">
        <v>2</v>
      </c>
      <c r="T272" s="187">
        <v>56</v>
      </c>
      <c r="U272" s="188">
        <v>2</v>
      </c>
    </row>
    <row r="273" spans="7:21">
      <c r="G273" s="186">
        <v>54</v>
      </c>
      <c r="H273" s="277">
        <v>56</v>
      </c>
      <c r="I273" s="277">
        <v>2</v>
      </c>
      <c r="J273" s="278">
        <v>56</v>
      </c>
      <c r="K273" s="278">
        <v>3</v>
      </c>
      <c r="L273" s="278">
        <v>56</v>
      </c>
      <c r="M273" s="277">
        <v>3</v>
      </c>
      <c r="N273" s="278">
        <v>56</v>
      </c>
      <c r="O273" s="277">
        <v>2</v>
      </c>
      <c r="P273" s="278">
        <v>62</v>
      </c>
      <c r="Q273" s="277">
        <v>3</v>
      </c>
      <c r="R273" s="278">
        <v>59</v>
      </c>
      <c r="S273" s="277">
        <v>2</v>
      </c>
      <c r="T273" s="187">
        <v>59</v>
      </c>
      <c r="U273" s="188">
        <v>2</v>
      </c>
    </row>
    <row r="274" spans="7:21">
      <c r="G274" s="186">
        <v>55</v>
      </c>
      <c r="H274" s="277">
        <v>59</v>
      </c>
      <c r="I274" s="277">
        <v>2</v>
      </c>
      <c r="J274" s="278">
        <v>59</v>
      </c>
      <c r="K274" s="278">
        <v>3</v>
      </c>
      <c r="L274" s="278">
        <v>59</v>
      </c>
      <c r="M274" s="277">
        <v>3</v>
      </c>
      <c r="N274" s="278">
        <v>59</v>
      </c>
      <c r="O274" s="277">
        <v>2</v>
      </c>
      <c r="P274" s="278">
        <v>63</v>
      </c>
      <c r="Q274" s="277">
        <v>3</v>
      </c>
      <c r="R274" s="278">
        <v>60</v>
      </c>
      <c r="S274" s="277">
        <v>2</v>
      </c>
      <c r="T274" s="187">
        <v>60</v>
      </c>
      <c r="U274" s="188">
        <v>2</v>
      </c>
    </row>
    <row r="275" spans="7:21">
      <c r="G275" s="186">
        <v>56</v>
      </c>
      <c r="H275" s="277">
        <v>60</v>
      </c>
      <c r="I275" s="277">
        <v>2</v>
      </c>
      <c r="J275" s="278">
        <v>60</v>
      </c>
      <c r="K275" s="278">
        <v>3</v>
      </c>
      <c r="L275" s="278">
        <v>60</v>
      </c>
      <c r="M275" s="277">
        <v>3</v>
      </c>
      <c r="N275" s="278">
        <v>60</v>
      </c>
      <c r="O275" s="277">
        <v>2</v>
      </c>
      <c r="P275" s="278">
        <v>66</v>
      </c>
      <c r="Q275" s="277">
        <v>3</v>
      </c>
      <c r="R275" s="278">
        <v>62</v>
      </c>
      <c r="S275" s="277">
        <v>2</v>
      </c>
      <c r="T275" s="187">
        <v>62</v>
      </c>
      <c r="U275" s="188">
        <v>2</v>
      </c>
    </row>
    <row r="276" spans="7:21">
      <c r="G276" s="186">
        <v>57</v>
      </c>
      <c r="H276" s="277">
        <v>61</v>
      </c>
      <c r="I276" s="277">
        <v>2</v>
      </c>
      <c r="J276" s="278">
        <v>62</v>
      </c>
      <c r="K276" s="278">
        <v>3</v>
      </c>
      <c r="L276" s="278">
        <v>62</v>
      </c>
      <c r="M276" s="277">
        <v>3</v>
      </c>
      <c r="N276" s="278">
        <v>62</v>
      </c>
      <c r="O276" s="277">
        <v>2</v>
      </c>
      <c r="P276" s="278">
        <v>67</v>
      </c>
      <c r="Q276" s="277">
        <v>3</v>
      </c>
      <c r="R276" s="278">
        <v>66</v>
      </c>
      <c r="S276" s="277">
        <v>2</v>
      </c>
      <c r="T276" s="187">
        <v>66</v>
      </c>
      <c r="U276" s="188">
        <v>2</v>
      </c>
    </row>
    <row r="277" spans="7:21">
      <c r="G277" s="186">
        <v>58</v>
      </c>
      <c r="H277" s="277">
        <v>62</v>
      </c>
      <c r="I277" s="277">
        <v>2</v>
      </c>
      <c r="J277" s="278">
        <v>66</v>
      </c>
      <c r="K277" s="278">
        <v>3</v>
      </c>
      <c r="L277" s="278">
        <v>66</v>
      </c>
      <c r="M277" s="277">
        <v>2</v>
      </c>
      <c r="N277" s="278">
        <v>66</v>
      </c>
      <c r="O277" s="277">
        <v>2</v>
      </c>
      <c r="P277" s="278">
        <v>71</v>
      </c>
      <c r="Q277" s="277">
        <v>3</v>
      </c>
      <c r="R277" s="278">
        <v>67</v>
      </c>
      <c r="S277" s="277">
        <v>2</v>
      </c>
      <c r="T277" s="187">
        <v>67</v>
      </c>
      <c r="U277" s="188">
        <v>2</v>
      </c>
    </row>
    <row r="278" spans="7:21">
      <c r="G278" s="186">
        <v>59</v>
      </c>
      <c r="H278" s="277">
        <v>66</v>
      </c>
      <c r="I278" s="277">
        <v>2</v>
      </c>
      <c r="J278" s="278">
        <v>67</v>
      </c>
      <c r="K278" s="278">
        <v>3</v>
      </c>
      <c r="L278" s="278">
        <v>67</v>
      </c>
      <c r="M278" s="277">
        <v>2</v>
      </c>
      <c r="N278" s="278">
        <v>67</v>
      </c>
      <c r="O278" s="277">
        <v>2</v>
      </c>
      <c r="P278" s="278">
        <v>72</v>
      </c>
      <c r="Q278" s="277">
        <v>3</v>
      </c>
      <c r="R278" s="278">
        <v>68</v>
      </c>
      <c r="S278" s="277">
        <v>2</v>
      </c>
      <c r="T278" s="187">
        <v>71</v>
      </c>
      <c r="U278" s="188">
        <v>2</v>
      </c>
    </row>
    <row r="279" spans="7:21">
      <c r="G279" s="186">
        <v>60</v>
      </c>
      <c r="H279" s="277">
        <v>67</v>
      </c>
      <c r="I279" s="277">
        <v>2</v>
      </c>
      <c r="J279" s="278">
        <v>68</v>
      </c>
      <c r="K279" s="278">
        <v>3</v>
      </c>
      <c r="L279" s="278">
        <v>71</v>
      </c>
      <c r="M279" s="277">
        <v>4</v>
      </c>
      <c r="N279" s="278">
        <v>68</v>
      </c>
      <c r="O279" s="277">
        <v>2</v>
      </c>
      <c r="P279" s="278">
        <v>80</v>
      </c>
      <c r="Q279" s="277">
        <v>100</v>
      </c>
      <c r="R279" s="278">
        <v>69</v>
      </c>
      <c r="S279" s="277">
        <v>2</v>
      </c>
      <c r="T279" s="187">
        <v>72</v>
      </c>
      <c r="U279" s="188">
        <v>2</v>
      </c>
    </row>
    <row r="280" spans="7:21">
      <c r="G280" s="186">
        <v>61</v>
      </c>
      <c r="H280" s="277">
        <v>71</v>
      </c>
      <c r="I280" s="277">
        <v>2</v>
      </c>
      <c r="J280" s="278">
        <v>70</v>
      </c>
      <c r="K280" s="278">
        <v>3</v>
      </c>
      <c r="L280" s="278">
        <v>72</v>
      </c>
      <c r="M280" s="277">
        <v>2</v>
      </c>
      <c r="N280" s="278">
        <v>70</v>
      </c>
      <c r="O280" s="277">
        <v>2</v>
      </c>
      <c r="P280" s="278"/>
      <c r="Q280" s="277"/>
      <c r="R280" s="278">
        <v>72</v>
      </c>
      <c r="S280" s="277">
        <v>2</v>
      </c>
      <c r="T280" s="187">
        <v>73</v>
      </c>
      <c r="U280" s="188">
        <v>2</v>
      </c>
    </row>
    <row r="281" spans="7:21">
      <c r="G281" s="186">
        <v>62</v>
      </c>
      <c r="H281" s="277">
        <v>72</v>
      </c>
      <c r="I281" s="277">
        <v>2</v>
      </c>
      <c r="J281" s="278">
        <v>72</v>
      </c>
      <c r="K281" s="278">
        <v>3</v>
      </c>
      <c r="L281" s="278">
        <v>74</v>
      </c>
      <c r="M281" s="277">
        <v>2</v>
      </c>
      <c r="N281" s="278">
        <v>72</v>
      </c>
      <c r="O281" s="277">
        <v>2</v>
      </c>
      <c r="P281" s="278"/>
      <c r="Q281" s="277"/>
      <c r="R281" s="278">
        <v>73</v>
      </c>
      <c r="S281" s="277">
        <v>2</v>
      </c>
      <c r="T281" s="187">
        <v>80</v>
      </c>
      <c r="U281" s="188">
        <v>100</v>
      </c>
    </row>
    <row r="282" spans="7:21">
      <c r="G282" s="186">
        <v>63</v>
      </c>
      <c r="H282" s="277">
        <v>80</v>
      </c>
      <c r="I282" s="277">
        <v>100</v>
      </c>
      <c r="J282" s="278">
        <v>73</v>
      </c>
      <c r="K282" s="278">
        <v>3</v>
      </c>
      <c r="L282" s="278">
        <v>80</v>
      </c>
      <c r="M282" s="277">
        <v>100</v>
      </c>
      <c r="N282" s="278">
        <v>73</v>
      </c>
      <c r="O282" s="277">
        <v>2</v>
      </c>
      <c r="P282" s="278"/>
      <c r="Q282" s="277"/>
      <c r="R282" s="278">
        <v>74</v>
      </c>
      <c r="S282" s="277">
        <v>2</v>
      </c>
      <c r="T282" s="187"/>
      <c r="U282" s="188"/>
    </row>
    <row r="283" spans="7:21">
      <c r="G283" s="186">
        <v>64</v>
      </c>
      <c r="H283" s="277"/>
      <c r="I283" s="277"/>
      <c r="J283" s="278">
        <v>74</v>
      </c>
      <c r="K283" s="278">
        <v>2</v>
      </c>
      <c r="L283" s="278"/>
      <c r="M283" s="277"/>
      <c r="N283" s="278">
        <v>77</v>
      </c>
      <c r="O283" s="277">
        <v>4</v>
      </c>
      <c r="P283" s="278"/>
      <c r="Q283" s="277"/>
      <c r="R283" s="278">
        <v>75</v>
      </c>
      <c r="S283" s="277"/>
      <c r="T283" s="187"/>
      <c r="U283" s="188"/>
    </row>
    <row r="284" spans="7:21">
      <c r="G284" s="186">
        <v>65</v>
      </c>
      <c r="H284" s="277"/>
      <c r="I284" s="277"/>
      <c r="J284" s="278">
        <v>80</v>
      </c>
      <c r="K284" s="278">
        <v>100</v>
      </c>
      <c r="L284" s="278"/>
      <c r="M284" s="277"/>
      <c r="N284" s="278">
        <v>79</v>
      </c>
      <c r="O284" s="277">
        <v>4</v>
      </c>
      <c r="P284" s="278"/>
      <c r="Q284" s="277"/>
      <c r="R284" s="278">
        <v>76</v>
      </c>
      <c r="S284" s="277"/>
      <c r="T284" s="187"/>
      <c r="U284" s="188"/>
    </row>
    <row r="285" spans="7:21">
      <c r="G285" s="186">
        <v>66</v>
      </c>
      <c r="H285" s="277"/>
      <c r="I285" s="277"/>
      <c r="J285" s="278"/>
      <c r="K285" s="278"/>
      <c r="L285" s="278"/>
      <c r="M285" s="277"/>
      <c r="N285" s="278"/>
      <c r="O285" s="277"/>
      <c r="P285" s="278"/>
      <c r="Q285" s="277"/>
      <c r="R285" s="278">
        <v>79</v>
      </c>
      <c r="S285" s="277"/>
      <c r="T285" s="187"/>
      <c r="U285" s="188"/>
    </row>
    <row r="286" spans="7:21">
      <c r="G286" s="186">
        <v>67</v>
      </c>
      <c r="H286" s="277"/>
      <c r="I286" s="277"/>
      <c r="J286" s="278"/>
      <c r="K286" s="278"/>
      <c r="L286" s="278"/>
      <c r="M286" s="277"/>
      <c r="N286" s="278"/>
      <c r="O286" s="277"/>
      <c r="P286" s="278"/>
      <c r="Q286" s="277"/>
      <c r="R286" s="278">
        <v>80</v>
      </c>
      <c r="S286" s="277"/>
      <c r="T286" s="187"/>
      <c r="U286" s="188"/>
    </row>
    <row r="287" spans="7:21">
      <c r="G287" s="186">
        <v>68</v>
      </c>
      <c r="H287" s="277"/>
      <c r="I287" s="277"/>
      <c r="J287" s="278"/>
      <c r="K287" s="278"/>
      <c r="L287" s="278"/>
      <c r="M287" s="277"/>
      <c r="N287" s="278"/>
      <c r="O287" s="277"/>
      <c r="P287" s="278"/>
      <c r="Q287" s="277"/>
      <c r="R287" s="278"/>
      <c r="S287" s="277"/>
      <c r="T287" s="187"/>
      <c r="U287" s="188"/>
    </row>
    <row r="288" spans="7:21">
      <c r="G288" s="186">
        <v>69</v>
      </c>
      <c r="H288" s="277"/>
      <c r="I288" s="277"/>
      <c r="J288" s="278"/>
      <c r="K288" s="278"/>
      <c r="L288" s="278"/>
      <c r="M288" s="277"/>
      <c r="N288" s="278"/>
      <c r="O288" s="277"/>
      <c r="P288" s="278"/>
      <c r="Q288" s="277"/>
      <c r="R288" s="278"/>
      <c r="S288" s="277"/>
      <c r="T288" s="187"/>
      <c r="U288" s="188"/>
    </row>
    <row r="289" spans="7:21">
      <c r="G289" s="186">
        <v>70</v>
      </c>
      <c r="H289" s="277"/>
      <c r="I289" s="277"/>
      <c r="J289" s="278"/>
      <c r="K289" s="278"/>
      <c r="L289" s="278"/>
      <c r="M289" s="277"/>
      <c r="N289" s="278"/>
      <c r="O289" s="277"/>
      <c r="P289" s="278"/>
      <c r="Q289" s="277"/>
      <c r="R289" s="278"/>
      <c r="S289" s="277"/>
      <c r="T289" s="187"/>
      <c r="U289" s="188"/>
    </row>
    <row r="290" spans="7:21" hidden="1">
      <c r="G290" s="186">
        <v>71</v>
      </c>
      <c r="H290" s="277"/>
      <c r="I290" s="277"/>
      <c r="J290" s="278"/>
      <c r="K290" s="278"/>
      <c r="L290" s="278"/>
      <c r="M290" s="277"/>
      <c r="N290" s="278"/>
      <c r="O290" s="277"/>
      <c r="P290" s="278"/>
      <c r="Q290" s="277"/>
      <c r="R290" s="278"/>
      <c r="S290" s="277"/>
      <c r="T290" s="187"/>
      <c r="U290" s="188"/>
    </row>
    <row r="291" spans="7:21" hidden="1">
      <c r="G291" s="186">
        <v>72</v>
      </c>
      <c r="H291" s="277"/>
      <c r="I291" s="277"/>
      <c r="J291" s="278"/>
      <c r="K291" s="278"/>
      <c r="L291" s="278"/>
      <c r="M291" s="277"/>
      <c r="N291" s="278"/>
      <c r="O291" s="277"/>
      <c r="P291" s="278"/>
      <c r="Q291" s="277"/>
      <c r="R291" s="278"/>
      <c r="S291" s="277"/>
      <c r="T291" s="187"/>
      <c r="U291" s="188"/>
    </row>
    <row r="292" spans="7:21" hidden="1">
      <c r="G292" s="186">
        <v>73</v>
      </c>
      <c r="H292" s="277"/>
      <c r="I292" s="277"/>
      <c r="J292" s="278"/>
      <c r="K292" s="278"/>
      <c r="L292" s="278"/>
      <c r="M292" s="277"/>
      <c r="N292" s="278"/>
      <c r="O292" s="277"/>
      <c r="P292" s="278"/>
      <c r="Q292" s="277"/>
      <c r="R292" s="278"/>
      <c r="S292" s="277"/>
      <c r="T292" s="187"/>
      <c r="U292" s="188"/>
    </row>
    <row r="293" spans="7:21" hidden="1">
      <c r="G293" s="186">
        <v>74</v>
      </c>
      <c r="H293" s="277"/>
      <c r="I293" s="277"/>
      <c r="J293" s="278"/>
      <c r="K293" s="278"/>
      <c r="L293" s="278"/>
      <c r="M293" s="277"/>
      <c r="N293" s="278"/>
      <c r="O293" s="277"/>
      <c r="P293" s="278"/>
      <c r="Q293" s="277"/>
      <c r="R293" s="278"/>
      <c r="S293" s="277"/>
      <c r="T293" s="187"/>
      <c r="U293" s="188"/>
    </row>
    <row r="294" spans="7:21" hidden="1">
      <c r="G294" s="186">
        <v>75</v>
      </c>
      <c r="H294" s="277"/>
      <c r="I294" s="277"/>
      <c r="J294" s="278"/>
      <c r="K294" s="278"/>
      <c r="L294" s="278"/>
      <c r="M294" s="277"/>
      <c r="N294" s="278"/>
      <c r="O294" s="277"/>
      <c r="P294" s="278"/>
      <c r="Q294" s="277"/>
      <c r="R294" s="278"/>
      <c r="S294" s="277"/>
      <c r="T294" s="187"/>
      <c r="U294" s="188"/>
    </row>
    <row r="295" spans="7:21" hidden="1">
      <c r="G295" s="186">
        <v>76</v>
      </c>
      <c r="H295" s="277"/>
      <c r="I295" s="277"/>
      <c r="J295" s="278"/>
      <c r="K295" s="278"/>
      <c r="L295" s="278"/>
      <c r="M295" s="277"/>
      <c r="N295" s="278"/>
      <c r="O295" s="277"/>
      <c r="P295" s="278"/>
      <c r="Q295" s="277"/>
      <c r="R295" s="278"/>
      <c r="S295" s="277"/>
      <c r="T295" s="187"/>
      <c r="U295" s="188"/>
    </row>
    <row r="296" spans="7:21" hidden="1">
      <c r="G296" s="186">
        <v>77</v>
      </c>
      <c r="H296" s="277"/>
      <c r="I296" s="277"/>
      <c r="J296" s="278"/>
      <c r="K296" s="278"/>
      <c r="L296" s="278"/>
      <c r="M296" s="277"/>
      <c r="N296" s="278"/>
      <c r="O296" s="277"/>
      <c r="P296" s="278"/>
      <c r="Q296" s="277"/>
      <c r="R296" s="278"/>
      <c r="S296" s="277"/>
      <c r="T296" s="187"/>
      <c r="U296" s="188"/>
    </row>
    <row r="297" spans="7:21" hidden="1">
      <c r="G297" s="186">
        <v>78</v>
      </c>
      <c r="H297" s="277"/>
      <c r="I297" s="277"/>
      <c r="J297" s="278"/>
      <c r="K297" s="278"/>
      <c r="L297" s="278"/>
      <c r="M297" s="277"/>
      <c r="N297" s="278"/>
      <c r="O297" s="277"/>
      <c r="P297" s="278"/>
      <c r="Q297" s="277"/>
      <c r="R297" s="278"/>
      <c r="S297" s="277"/>
      <c r="T297" s="187"/>
      <c r="U297" s="188"/>
    </row>
    <row r="298" spans="7:21" hidden="1">
      <c r="G298" s="186">
        <v>79</v>
      </c>
      <c r="H298" s="277"/>
      <c r="I298" s="277"/>
      <c r="J298" s="278"/>
      <c r="K298" s="278"/>
      <c r="L298" s="278"/>
      <c r="M298" s="277"/>
      <c r="N298" s="278"/>
      <c r="O298" s="277"/>
      <c r="P298" s="278"/>
      <c r="Q298" s="277"/>
      <c r="R298" s="278"/>
      <c r="S298" s="277"/>
      <c r="T298" s="187"/>
      <c r="U298" s="188"/>
    </row>
    <row r="299" spans="7:21" hidden="1">
      <c r="G299" s="186">
        <v>80</v>
      </c>
      <c r="H299" s="277"/>
      <c r="I299" s="277"/>
      <c r="J299" s="278"/>
      <c r="K299" s="278"/>
      <c r="L299" s="278"/>
      <c r="M299" s="277"/>
      <c r="N299" s="278"/>
      <c r="O299" s="277"/>
      <c r="P299" s="278"/>
      <c r="Q299" s="277"/>
      <c r="R299" s="278"/>
      <c r="S299" s="277"/>
      <c r="T299" s="187"/>
      <c r="U299" s="188"/>
    </row>
    <row r="300" spans="7:21" hidden="1">
      <c r="G300" s="186">
        <v>81</v>
      </c>
      <c r="H300" s="277"/>
      <c r="I300" s="277"/>
      <c r="J300" s="278"/>
      <c r="K300" s="278"/>
      <c r="L300" s="278"/>
      <c r="M300" s="277"/>
      <c r="N300" s="278"/>
      <c r="O300" s="277"/>
      <c r="P300" s="278"/>
      <c r="Q300" s="277"/>
      <c r="R300" s="278"/>
      <c r="S300" s="277"/>
      <c r="T300" s="187"/>
      <c r="U300" s="188"/>
    </row>
    <row r="301" spans="7:21" hidden="1">
      <c r="G301" s="186">
        <v>82</v>
      </c>
      <c r="H301" s="277"/>
      <c r="I301" s="277"/>
      <c r="J301" s="278"/>
      <c r="K301" s="278"/>
      <c r="L301" s="278"/>
      <c r="M301" s="277"/>
      <c r="N301" s="278"/>
      <c r="O301" s="277"/>
      <c r="P301" s="278"/>
      <c r="Q301" s="277"/>
      <c r="R301" s="278"/>
      <c r="S301" s="277"/>
      <c r="T301" s="187"/>
      <c r="U301" s="188"/>
    </row>
    <row r="302" spans="7:21" hidden="1">
      <c r="G302" s="186">
        <v>83</v>
      </c>
      <c r="H302" s="277"/>
      <c r="I302" s="277"/>
      <c r="J302" s="278"/>
      <c r="K302" s="278"/>
      <c r="L302" s="278"/>
      <c r="M302" s="277"/>
      <c r="N302" s="278"/>
      <c r="O302" s="277"/>
      <c r="P302" s="278"/>
      <c r="Q302" s="277"/>
      <c r="R302" s="278"/>
      <c r="S302" s="277"/>
      <c r="T302" s="187"/>
      <c r="U302" s="188"/>
    </row>
    <row r="303" spans="7:21" hidden="1">
      <c r="G303" s="186">
        <v>84</v>
      </c>
      <c r="H303" s="277"/>
      <c r="I303" s="277"/>
      <c r="J303" s="278"/>
      <c r="K303" s="278"/>
      <c r="L303" s="278"/>
      <c r="M303" s="277"/>
      <c r="N303" s="278"/>
      <c r="O303" s="277"/>
      <c r="P303" s="278"/>
      <c r="Q303" s="277"/>
      <c r="R303" s="278"/>
      <c r="S303" s="277"/>
      <c r="T303" s="187"/>
      <c r="U303" s="188"/>
    </row>
    <row r="304" spans="7:21" hidden="1">
      <c r="G304" s="186">
        <v>85</v>
      </c>
      <c r="H304" s="277"/>
      <c r="I304" s="277"/>
      <c r="J304" s="278"/>
      <c r="K304" s="278"/>
      <c r="L304" s="278"/>
      <c r="M304" s="277"/>
      <c r="N304" s="278"/>
      <c r="O304" s="277"/>
      <c r="P304" s="278"/>
      <c r="Q304" s="277"/>
      <c r="R304" s="278"/>
      <c r="S304" s="277"/>
      <c r="T304" s="187"/>
      <c r="U304" s="188"/>
    </row>
    <row r="305" spans="7:21" hidden="1">
      <c r="G305" s="186">
        <v>86</v>
      </c>
      <c r="H305" s="277"/>
      <c r="I305" s="277"/>
      <c r="J305" s="278"/>
      <c r="K305" s="278"/>
      <c r="L305" s="278"/>
      <c r="M305" s="277"/>
      <c r="N305" s="278"/>
      <c r="O305" s="277"/>
      <c r="P305" s="278"/>
      <c r="Q305" s="277"/>
      <c r="R305" s="278"/>
      <c r="S305" s="277"/>
      <c r="T305" s="187"/>
      <c r="U305" s="188"/>
    </row>
    <row r="306" spans="7:21" hidden="1">
      <c r="G306" s="186">
        <v>87</v>
      </c>
      <c r="H306" s="277"/>
      <c r="I306" s="277"/>
      <c r="J306" s="278"/>
      <c r="K306" s="278"/>
      <c r="L306" s="278"/>
      <c r="M306" s="277"/>
      <c r="N306" s="278"/>
      <c r="O306" s="277"/>
      <c r="P306" s="278"/>
      <c r="Q306" s="277"/>
      <c r="R306" s="278"/>
      <c r="S306" s="277"/>
      <c r="T306" s="187"/>
      <c r="U306" s="188"/>
    </row>
    <row r="307" spans="7:21" hidden="1">
      <c r="G307" s="186">
        <v>88</v>
      </c>
      <c r="H307" s="277"/>
      <c r="I307" s="277"/>
      <c r="J307" s="278"/>
      <c r="K307" s="278"/>
      <c r="L307" s="278"/>
      <c r="M307" s="277"/>
      <c r="N307" s="278"/>
      <c r="O307" s="277"/>
      <c r="P307" s="278"/>
      <c r="Q307" s="277"/>
      <c r="R307" s="278"/>
      <c r="S307" s="277"/>
      <c r="T307" s="187"/>
      <c r="U307" s="188"/>
    </row>
    <row r="308" spans="7:21" hidden="1">
      <c r="G308" s="186">
        <v>89</v>
      </c>
      <c r="H308" s="277"/>
      <c r="I308" s="277"/>
      <c r="J308" s="278"/>
      <c r="K308" s="278"/>
      <c r="L308" s="278"/>
      <c r="M308" s="277"/>
      <c r="N308" s="278"/>
      <c r="O308" s="277"/>
      <c r="P308" s="278"/>
      <c r="Q308" s="277"/>
      <c r="R308" s="278"/>
      <c r="S308" s="277"/>
      <c r="T308" s="187"/>
      <c r="U308" s="188"/>
    </row>
    <row r="309" spans="7:21" hidden="1">
      <c r="G309" s="186">
        <v>90</v>
      </c>
      <c r="H309" s="277"/>
      <c r="I309" s="277"/>
      <c r="J309" s="278"/>
      <c r="K309" s="278"/>
      <c r="L309" s="278"/>
      <c r="M309" s="277"/>
      <c r="N309" s="278"/>
      <c r="O309" s="277"/>
      <c r="P309" s="278"/>
      <c r="Q309" s="277"/>
      <c r="R309" s="278"/>
      <c r="S309" s="277"/>
      <c r="T309" s="187"/>
      <c r="U309" s="188"/>
    </row>
    <row r="310" spans="7:21" hidden="1">
      <c r="G310" s="186">
        <v>91</v>
      </c>
      <c r="H310" s="277"/>
      <c r="I310" s="277"/>
      <c r="J310" s="278"/>
      <c r="K310" s="278"/>
      <c r="L310" s="278"/>
      <c r="M310" s="277"/>
      <c r="N310" s="278"/>
      <c r="O310" s="277"/>
      <c r="P310" s="278"/>
      <c r="Q310" s="277"/>
      <c r="R310" s="278"/>
      <c r="S310" s="277"/>
      <c r="T310" s="187"/>
      <c r="U310" s="188"/>
    </row>
    <row r="311" spans="7:21" hidden="1">
      <c r="G311" s="186">
        <v>92</v>
      </c>
      <c r="H311" s="277"/>
      <c r="I311" s="277"/>
      <c r="J311" s="278"/>
      <c r="K311" s="278"/>
      <c r="L311" s="278"/>
      <c r="M311" s="277"/>
      <c r="N311" s="278"/>
      <c r="O311" s="277"/>
      <c r="P311" s="278"/>
      <c r="Q311" s="277"/>
      <c r="R311" s="278"/>
      <c r="S311" s="277"/>
      <c r="T311" s="187"/>
      <c r="U311" s="188"/>
    </row>
    <row r="312" spans="7:21" hidden="1">
      <c r="G312" s="186">
        <v>93</v>
      </c>
      <c r="H312" s="277"/>
      <c r="I312" s="277"/>
      <c r="J312" s="278"/>
      <c r="K312" s="278"/>
      <c r="L312" s="278"/>
      <c r="M312" s="277"/>
      <c r="N312" s="278"/>
      <c r="O312" s="277"/>
      <c r="P312" s="278"/>
      <c r="Q312" s="277"/>
      <c r="R312" s="278"/>
      <c r="S312" s="277"/>
      <c r="T312" s="187"/>
      <c r="U312" s="188"/>
    </row>
    <row r="313" spans="7:21" hidden="1">
      <c r="G313" s="186">
        <v>94</v>
      </c>
      <c r="H313" s="277"/>
      <c r="I313" s="277"/>
      <c r="J313" s="278"/>
      <c r="K313" s="278"/>
      <c r="L313" s="278"/>
      <c r="M313" s="277"/>
      <c r="N313" s="278"/>
      <c r="O313" s="277"/>
      <c r="P313" s="278"/>
      <c r="Q313" s="277"/>
      <c r="R313" s="278"/>
      <c r="S313" s="277"/>
      <c r="T313" s="187"/>
      <c r="U313" s="188"/>
    </row>
    <row r="314" spans="7:21" hidden="1">
      <c r="G314" s="186">
        <v>95</v>
      </c>
      <c r="H314" s="277"/>
      <c r="I314" s="277"/>
      <c r="J314" s="278"/>
      <c r="K314" s="278"/>
      <c r="L314" s="278"/>
      <c r="M314" s="277"/>
      <c r="N314" s="278"/>
      <c r="O314" s="277"/>
      <c r="P314" s="278"/>
      <c r="Q314" s="277"/>
      <c r="R314" s="278"/>
      <c r="S314" s="277"/>
      <c r="T314" s="187"/>
      <c r="U314" s="188"/>
    </row>
    <row r="315" spans="7:21" hidden="1">
      <c r="G315" s="186">
        <v>96</v>
      </c>
      <c r="H315" s="277"/>
      <c r="I315" s="277"/>
      <c r="J315" s="278"/>
      <c r="K315" s="278"/>
      <c r="L315" s="278"/>
      <c r="M315" s="277"/>
      <c r="N315" s="278"/>
      <c r="O315" s="277"/>
      <c r="P315" s="278"/>
      <c r="Q315" s="277"/>
      <c r="R315" s="278"/>
      <c r="S315" s="277"/>
      <c r="T315" s="187"/>
      <c r="U315" s="188"/>
    </row>
    <row r="316" spans="7:21" hidden="1">
      <c r="G316" s="186">
        <v>97</v>
      </c>
      <c r="H316" s="277"/>
      <c r="I316" s="277"/>
      <c r="J316" s="278"/>
      <c r="K316" s="278"/>
      <c r="L316" s="278"/>
      <c r="M316" s="277"/>
      <c r="N316" s="278"/>
      <c r="O316" s="277"/>
      <c r="P316" s="278"/>
      <c r="Q316" s="277"/>
      <c r="R316" s="278"/>
      <c r="S316" s="277"/>
      <c r="T316" s="187"/>
      <c r="U316" s="188"/>
    </row>
    <row r="317" spans="7:21" hidden="1">
      <c r="G317" s="186">
        <v>98</v>
      </c>
      <c r="H317" s="277"/>
      <c r="I317" s="277"/>
      <c r="J317" s="278"/>
      <c r="K317" s="278"/>
      <c r="L317" s="278"/>
      <c r="M317" s="277"/>
      <c r="N317" s="278"/>
      <c r="O317" s="277"/>
      <c r="P317" s="278"/>
      <c r="Q317" s="277"/>
      <c r="R317" s="278"/>
      <c r="S317" s="277"/>
      <c r="T317" s="187"/>
      <c r="U317" s="188"/>
    </row>
    <row r="318" spans="7:21" hidden="1">
      <c r="G318" s="186">
        <v>99</v>
      </c>
      <c r="H318" s="277"/>
      <c r="I318" s="277"/>
      <c r="J318" s="278"/>
      <c r="K318" s="278"/>
      <c r="L318" s="278"/>
      <c r="M318" s="277"/>
      <c r="N318" s="278"/>
      <c r="O318" s="277"/>
      <c r="P318" s="278"/>
      <c r="Q318" s="277"/>
      <c r="R318" s="278"/>
      <c r="S318" s="277"/>
      <c r="T318" s="187"/>
      <c r="U318" s="188"/>
    </row>
    <row r="319" spans="7:21" ht="19.5" hidden="1" thickBot="1">
      <c r="G319" s="189">
        <v>100</v>
      </c>
      <c r="H319" s="190"/>
      <c r="I319" s="190"/>
      <c r="J319" s="191"/>
      <c r="K319" s="191"/>
      <c r="L319" s="191"/>
      <c r="M319" s="190"/>
      <c r="N319" s="191"/>
      <c r="O319" s="190"/>
      <c r="P319" s="191"/>
      <c r="Q319" s="190"/>
      <c r="R319" s="191"/>
      <c r="S319" s="190"/>
      <c r="T319" s="192"/>
      <c r="U319" s="193"/>
    </row>
    <row r="320" spans="7:21" hidden="1">
      <c r="G320" s="180"/>
      <c r="H320" s="180"/>
      <c r="I320" s="180"/>
      <c r="J320" s="180"/>
      <c r="K320" s="180"/>
      <c r="L320" s="180"/>
      <c r="M320" s="180"/>
      <c r="N320" s="180"/>
      <c r="O320" s="180"/>
      <c r="P320" s="180"/>
      <c r="Q320" s="180"/>
      <c r="R320" s="180"/>
      <c r="S320" s="180"/>
      <c r="T320" s="180"/>
      <c r="U320" s="180"/>
    </row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spans="7:21" hidden="1"/>
    <row r="402" spans="7:21" hidden="1"/>
    <row r="403" spans="7:21" hidden="1"/>
    <row r="404" spans="7:21" hidden="1"/>
    <row r="405" spans="7:21" hidden="1"/>
    <row r="406" spans="7:21" hidden="1"/>
    <row r="407" spans="7:21" hidden="1"/>
    <row r="408" spans="7:21" hidden="1"/>
    <row r="409" spans="7:21" hidden="1"/>
    <row r="410" spans="7:21" hidden="1"/>
    <row r="411" spans="7:21">
      <c r="G411" t="s">
        <v>73</v>
      </c>
    </row>
    <row r="412" spans="7:21" ht="19.5" thickBot="1">
      <c r="G412" s="194" t="s">
        <v>1350</v>
      </c>
      <c r="H412" s="195" t="s">
        <v>1351</v>
      </c>
      <c r="I412" s="195" t="s">
        <v>1352</v>
      </c>
      <c r="J412" s="195" t="s">
        <v>1353</v>
      </c>
      <c r="K412" s="195" t="s">
        <v>1352</v>
      </c>
      <c r="L412" s="195" t="s">
        <v>1354</v>
      </c>
      <c r="M412" s="195" t="s">
        <v>1352</v>
      </c>
      <c r="N412" s="195" t="s">
        <v>1355</v>
      </c>
      <c r="O412" s="195" t="s">
        <v>1352</v>
      </c>
      <c r="P412" s="195" t="s">
        <v>1356</v>
      </c>
      <c r="Q412" s="195" t="s">
        <v>1352</v>
      </c>
      <c r="R412" s="195" t="s">
        <v>1357</v>
      </c>
      <c r="S412" s="195" t="s">
        <v>1352</v>
      </c>
      <c r="T412" s="195" t="s">
        <v>1358</v>
      </c>
      <c r="U412" s="195" t="s">
        <v>1352</v>
      </c>
    </row>
    <row r="413" spans="7:21">
      <c r="G413" s="196">
        <v>500</v>
      </c>
      <c r="H413" s="197">
        <f>COUNT(H414:H417)</f>
        <v>0</v>
      </c>
      <c r="I413" s="197"/>
      <c r="J413" s="198">
        <f t="shared" ref="J413" si="141">COUNT(J414:J417)</f>
        <v>0</v>
      </c>
      <c r="K413" s="198"/>
      <c r="L413" s="198">
        <f t="shared" ref="L413" si="142">COUNT(L414:L417)</f>
        <v>0</v>
      </c>
      <c r="M413" s="197"/>
      <c r="N413" s="198">
        <f t="shared" ref="N413" si="143">COUNT(N414:N417)</f>
        <v>0</v>
      </c>
      <c r="O413" s="197"/>
      <c r="P413" s="198">
        <f t="shared" ref="P413" si="144">COUNT(P414:P417)</f>
        <v>4</v>
      </c>
      <c r="Q413" s="197"/>
      <c r="R413" s="198">
        <f t="shared" ref="R413" si="145">COUNT(R414:R417)</f>
        <v>0</v>
      </c>
      <c r="S413" s="197"/>
      <c r="T413" s="199">
        <f t="shared" ref="T413" si="146">COUNT(T414:T417)</f>
        <v>0</v>
      </c>
      <c r="U413" s="200"/>
    </row>
    <row r="414" spans="7:21">
      <c r="G414" s="201">
        <v>501</v>
      </c>
      <c r="H414" s="279"/>
      <c r="I414" s="279"/>
      <c r="J414" s="269"/>
      <c r="K414" s="269"/>
      <c r="L414" s="269"/>
      <c r="M414" s="279"/>
      <c r="N414" s="269"/>
      <c r="O414" s="279"/>
      <c r="P414" s="269">
        <v>208</v>
      </c>
      <c r="Q414" s="279"/>
      <c r="R414" s="269"/>
      <c r="S414" s="279"/>
      <c r="T414" s="202"/>
      <c r="U414" s="203"/>
    </row>
    <row r="415" spans="7:21">
      <c r="G415" s="201">
        <v>503</v>
      </c>
      <c r="H415" s="279"/>
      <c r="I415" s="279"/>
      <c r="J415" s="269"/>
      <c r="K415" s="269"/>
      <c r="L415" s="269"/>
      <c r="M415" s="279"/>
      <c r="N415" s="269"/>
      <c r="O415" s="279"/>
      <c r="P415" s="269">
        <v>108</v>
      </c>
      <c r="Q415" s="279"/>
      <c r="R415" s="269"/>
      <c r="S415" s="279"/>
      <c r="T415" s="202"/>
      <c r="U415" s="203"/>
    </row>
    <row r="416" spans="7:21">
      <c r="G416" s="201">
        <v>502</v>
      </c>
      <c r="H416" s="279"/>
      <c r="I416" s="279"/>
      <c r="J416" s="269"/>
      <c r="K416" s="269"/>
      <c r="L416" s="269"/>
      <c r="M416" s="279"/>
      <c r="N416" s="269"/>
      <c r="O416" s="279"/>
      <c r="P416" s="269">
        <v>257</v>
      </c>
      <c r="Q416" s="279"/>
      <c r="R416" s="269"/>
      <c r="S416" s="279"/>
      <c r="T416" s="202"/>
      <c r="U416" s="203"/>
    </row>
    <row r="417" spans="7:21" ht="19.5" thickBot="1">
      <c r="G417" s="204">
        <v>504</v>
      </c>
      <c r="H417" s="205"/>
      <c r="I417" s="205"/>
      <c r="J417" s="206"/>
      <c r="K417" s="206"/>
      <c r="L417" s="206"/>
      <c r="M417" s="205"/>
      <c r="N417" s="206"/>
      <c r="O417" s="205"/>
      <c r="P417" s="206">
        <v>157</v>
      </c>
      <c r="Q417" s="205"/>
      <c r="R417" s="206"/>
      <c r="S417" s="205"/>
      <c r="T417" s="207"/>
      <c r="U417" s="208"/>
    </row>
    <row r="418" spans="7:21">
      <c r="G418" s="196">
        <v>0</v>
      </c>
      <c r="H418" s="197">
        <f>COUNT(H419:H468)</f>
        <v>18</v>
      </c>
      <c r="I418" s="197"/>
      <c r="J418" s="198">
        <f>COUNT(J419:J468)</f>
        <v>24</v>
      </c>
      <c r="K418" s="198"/>
      <c r="L418" s="198">
        <f t="shared" ref="L418" si="147">COUNT(L419:L468)</f>
        <v>0</v>
      </c>
      <c r="M418" s="197"/>
      <c r="N418" s="198">
        <f t="shared" ref="N418" si="148">COUNT(N419:N468)</f>
        <v>0</v>
      </c>
      <c r="O418" s="197"/>
      <c r="P418" s="198">
        <f t="shared" ref="P418" si="149">COUNT(P419:P468)</f>
        <v>24</v>
      </c>
      <c r="Q418" s="197"/>
      <c r="R418" s="198">
        <f t="shared" ref="R418" si="150">COUNT(R419:R468)</f>
        <v>0</v>
      </c>
      <c r="S418" s="197"/>
      <c r="T418" s="199">
        <f>COUNT(T419:T468)</f>
        <v>0</v>
      </c>
      <c r="U418" s="200"/>
    </row>
    <row r="419" spans="7:21">
      <c r="G419" s="201">
        <v>1</v>
      </c>
      <c r="H419" s="279">
        <v>101</v>
      </c>
      <c r="I419" s="279">
        <v>2</v>
      </c>
      <c r="J419" s="269">
        <v>101</v>
      </c>
      <c r="K419" s="269">
        <v>100</v>
      </c>
      <c r="L419" s="269"/>
      <c r="M419" s="279"/>
      <c r="N419" s="269"/>
      <c r="O419" s="279"/>
      <c r="P419" s="269">
        <v>101</v>
      </c>
      <c r="Q419" s="279">
        <v>3</v>
      </c>
      <c r="R419" s="269"/>
      <c r="S419" s="279"/>
      <c r="T419" s="202"/>
      <c r="U419" s="203"/>
    </row>
    <row r="420" spans="7:21">
      <c r="G420" s="201">
        <v>2</v>
      </c>
      <c r="H420" s="279">
        <v>102</v>
      </c>
      <c r="I420" s="279">
        <v>2</v>
      </c>
      <c r="J420" s="269">
        <v>102</v>
      </c>
      <c r="K420" s="269">
        <v>100</v>
      </c>
      <c r="L420" s="269"/>
      <c r="M420" s="279"/>
      <c r="N420" s="269"/>
      <c r="O420" s="279"/>
      <c r="P420" s="269">
        <v>102</v>
      </c>
      <c r="Q420" s="279">
        <v>3</v>
      </c>
      <c r="R420" s="269"/>
      <c r="S420" s="279"/>
      <c r="T420" s="202"/>
      <c r="U420" s="203"/>
    </row>
    <row r="421" spans="7:21">
      <c r="G421" s="201">
        <v>3</v>
      </c>
      <c r="H421" s="279">
        <v>103</v>
      </c>
      <c r="I421" s="279">
        <v>2</v>
      </c>
      <c r="J421" s="269">
        <v>105</v>
      </c>
      <c r="K421" s="269">
        <v>100</v>
      </c>
      <c r="L421" s="269"/>
      <c r="M421" s="279"/>
      <c r="N421" s="269"/>
      <c r="O421" s="279"/>
      <c r="P421" s="269">
        <v>103</v>
      </c>
      <c r="Q421" s="279">
        <v>3</v>
      </c>
      <c r="R421" s="269"/>
      <c r="S421" s="279"/>
      <c r="T421" s="202"/>
      <c r="U421" s="203"/>
    </row>
    <row r="422" spans="7:21">
      <c r="G422" s="201">
        <v>4</v>
      </c>
      <c r="H422" s="279">
        <v>106</v>
      </c>
      <c r="I422" s="279">
        <v>2</v>
      </c>
      <c r="J422" s="269">
        <v>106</v>
      </c>
      <c r="K422" s="269">
        <v>100</v>
      </c>
      <c r="L422" s="269"/>
      <c r="M422" s="279"/>
      <c r="N422" s="269"/>
      <c r="O422" s="279"/>
      <c r="P422" s="269">
        <v>105</v>
      </c>
      <c r="Q422" s="279">
        <v>3</v>
      </c>
      <c r="R422" s="269"/>
      <c r="S422" s="279"/>
      <c r="T422" s="202"/>
      <c r="U422" s="203"/>
    </row>
    <row r="423" spans="7:21">
      <c r="G423" s="201">
        <v>5</v>
      </c>
      <c r="H423" s="279">
        <v>109</v>
      </c>
      <c r="I423" s="279">
        <v>2</v>
      </c>
      <c r="J423" s="269">
        <v>109</v>
      </c>
      <c r="K423" s="269">
        <v>100</v>
      </c>
      <c r="L423" s="269"/>
      <c r="M423" s="279"/>
      <c r="N423" s="269"/>
      <c r="O423" s="279"/>
      <c r="P423" s="269">
        <v>106</v>
      </c>
      <c r="Q423" s="279">
        <v>3</v>
      </c>
      <c r="R423" s="269"/>
      <c r="S423" s="279"/>
      <c r="T423" s="202"/>
      <c r="U423" s="203"/>
    </row>
    <row r="424" spans="7:21">
      <c r="G424" s="201">
        <v>6</v>
      </c>
      <c r="H424" s="279">
        <v>111</v>
      </c>
      <c r="I424" s="279">
        <v>2</v>
      </c>
      <c r="J424" s="269">
        <v>110</v>
      </c>
      <c r="K424" s="269">
        <v>100</v>
      </c>
      <c r="L424" s="269"/>
      <c r="M424" s="279"/>
      <c r="N424" s="269"/>
      <c r="O424" s="279"/>
      <c r="P424" s="269">
        <v>107</v>
      </c>
      <c r="Q424" s="279">
        <v>3</v>
      </c>
      <c r="R424" s="269"/>
      <c r="S424" s="279"/>
      <c r="T424" s="202"/>
      <c r="U424" s="203"/>
    </row>
    <row r="425" spans="7:21">
      <c r="G425" s="201">
        <v>7</v>
      </c>
      <c r="H425" s="279">
        <v>112</v>
      </c>
      <c r="I425" s="279">
        <v>2</v>
      </c>
      <c r="J425" s="269">
        <v>111</v>
      </c>
      <c r="K425" s="269">
        <v>100</v>
      </c>
      <c r="L425" s="269"/>
      <c r="M425" s="279"/>
      <c r="N425" s="269"/>
      <c r="O425" s="279"/>
      <c r="P425" s="269">
        <v>109</v>
      </c>
      <c r="Q425" s="279">
        <v>3</v>
      </c>
      <c r="R425" s="269"/>
      <c r="S425" s="279"/>
      <c r="T425" s="202"/>
      <c r="U425" s="203"/>
    </row>
    <row r="426" spans="7:21">
      <c r="G426" s="201">
        <v>8</v>
      </c>
      <c r="H426" s="279">
        <v>113</v>
      </c>
      <c r="I426" s="279">
        <v>2</v>
      </c>
      <c r="J426" s="269">
        <v>112</v>
      </c>
      <c r="K426" s="269">
        <v>100</v>
      </c>
      <c r="L426" s="269"/>
      <c r="M426" s="279"/>
      <c r="N426" s="269"/>
      <c r="O426" s="279"/>
      <c r="P426" s="269">
        <v>111</v>
      </c>
      <c r="Q426" s="279">
        <v>3</v>
      </c>
      <c r="R426" s="269"/>
      <c r="S426" s="279"/>
      <c r="T426" s="202"/>
      <c r="U426" s="203"/>
    </row>
    <row r="427" spans="7:21">
      <c r="G427" s="201">
        <v>9</v>
      </c>
      <c r="H427" s="279">
        <v>114</v>
      </c>
      <c r="I427" s="279">
        <v>2</v>
      </c>
      <c r="J427" s="269">
        <v>113</v>
      </c>
      <c r="K427" s="269">
        <v>100</v>
      </c>
      <c r="L427" s="269"/>
      <c r="M427" s="279"/>
      <c r="N427" s="269"/>
      <c r="O427" s="279"/>
      <c r="P427" s="269">
        <v>113</v>
      </c>
      <c r="Q427" s="279">
        <v>3</v>
      </c>
      <c r="R427" s="269"/>
      <c r="S427" s="279"/>
      <c r="T427" s="202"/>
      <c r="U427" s="203"/>
    </row>
    <row r="428" spans="7:21">
      <c r="G428" s="201">
        <v>10</v>
      </c>
      <c r="H428" s="279">
        <v>201</v>
      </c>
      <c r="I428" s="279">
        <v>2</v>
      </c>
      <c r="J428" s="269">
        <v>114</v>
      </c>
      <c r="K428" s="269">
        <v>100</v>
      </c>
      <c r="L428" s="269"/>
      <c r="M428" s="279"/>
      <c r="N428" s="269"/>
      <c r="O428" s="279"/>
      <c r="P428" s="269">
        <v>114</v>
      </c>
      <c r="Q428" s="279">
        <v>3</v>
      </c>
      <c r="R428" s="269"/>
      <c r="S428" s="279"/>
      <c r="T428" s="202"/>
      <c r="U428" s="203"/>
    </row>
    <row r="429" spans="7:21">
      <c r="G429" s="201">
        <v>11</v>
      </c>
      <c r="H429" s="279">
        <v>202</v>
      </c>
      <c r="I429" s="279">
        <v>2</v>
      </c>
      <c r="J429" s="269">
        <v>115</v>
      </c>
      <c r="K429" s="269">
        <v>100</v>
      </c>
      <c r="L429" s="269"/>
      <c r="M429" s="279"/>
      <c r="N429" s="269"/>
      <c r="O429" s="279"/>
      <c r="P429" s="269">
        <v>117</v>
      </c>
      <c r="Q429" s="279">
        <v>3</v>
      </c>
      <c r="R429" s="269"/>
      <c r="S429" s="279"/>
      <c r="T429" s="202"/>
      <c r="U429" s="203"/>
    </row>
    <row r="430" spans="7:21">
      <c r="G430" s="201">
        <v>12</v>
      </c>
      <c r="H430" s="279">
        <v>203</v>
      </c>
      <c r="I430" s="279">
        <v>2</v>
      </c>
      <c r="J430" s="269">
        <v>116</v>
      </c>
      <c r="K430" s="269">
        <v>100</v>
      </c>
      <c r="L430" s="269"/>
      <c r="M430" s="279"/>
      <c r="N430" s="269"/>
      <c r="O430" s="279"/>
      <c r="P430" s="269">
        <v>118</v>
      </c>
      <c r="Q430" s="279">
        <v>3</v>
      </c>
      <c r="R430" s="269"/>
      <c r="S430" s="279"/>
      <c r="T430" s="202"/>
      <c r="U430" s="203"/>
    </row>
    <row r="431" spans="7:21">
      <c r="G431" s="201">
        <v>13</v>
      </c>
      <c r="H431" s="279">
        <v>206</v>
      </c>
      <c r="I431" s="279">
        <v>2</v>
      </c>
      <c r="J431" s="269">
        <v>201</v>
      </c>
      <c r="K431" s="269">
        <v>100</v>
      </c>
      <c r="L431" s="269"/>
      <c r="M431" s="279"/>
      <c r="N431" s="269"/>
      <c r="O431" s="279"/>
      <c r="P431" s="269">
        <v>201</v>
      </c>
      <c r="Q431" s="279">
        <v>3</v>
      </c>
      <c r="R431" s="269"/>
      <c r="S431" s="279"/>
      <c r="T431" s="202"/>
      <c r="U431" s="203"/>
    </row>
    <row r="432" spans="7:21">
      <c r="G432" s="201">
        <v>14</v>
      </c>
      <c r="H432" s="279">
        <v>209</v>
      </c>
      <c r="I432" s="279">
        <v>2</v>
      </c>
      <c r="J432" s="269">
        <v>202</v>
      </c>
      <c r="K432" s="269">
        <v>100</v>
      </c>
      <c r="L432" s="269"/>
      <c r="M432" s="279"/>
      <c r="N432" s="269"/>
      <c r="O432" s="279"/>
      <c r="P432" s="269">
        <v>202</v>
      </c>
      <c r="Q432" s="279">
        <v>3</v>
      </c>
      <c r="R432" s="269"/>
      <c r="S432" s="279"/>
      <c r="T432" s="202"/>
      <c r="U432" s="203"/>
    </row>
    <row r="433" spans="7:21">
      <c r="G433" s="201">
        <v>15</v>
      </c>
      <c r="H433" s="279">
        <v>211</v>
      </c>
      <c r="I433" s="279">
        <v>2</v>
      </c>
      <c r="J433" s="269">
        <v>205</v>
      </c>
      <c r="K433" s="269">
        <v>100</v>
      </c>
      <c r="L433" s="269"/>
      <c r="M433" s="279"/>
      <c r="N433" s="269"/>
      <c r="O433" s="279"/>
      <c r="P433" s="269">
        <v>203</v>
      </c>
      <c r="Q433" s="279">
        <v>3</v>
      </c>
      <c r="R433" s="269"/>
      <c r="S433" s="279"/>
      <c r="T433" s="202"/>
      <c r="U433" s="203"/>
    </row>
    <row r="434" spans="7:21">
      <c r="G434" s="201">
        <v>16</v>
      </c>
      <c r="H434" s="279">
        <v>212</v>
      </c>
      <c r="I434" s="279">
        <v>2</v>
      </c>
      <c r="J434" s="269">
        <v>206</v>
      </c>
      <c r="K434" s="269">
        <v>100</v>
      </c>
      <c r="L434" s="269"/>
      <c r="M434" s="279"/>
      <c r="N434" s="269"/>
      <c r="O434" s="279"/>
      <c r="P434" s="269">
        <v>205</v>
      </c>
      <c r="Q434" s="279">
        <v>3</v>
      </c>
      <c r="R434" s="269"/>
      <c r="S434" s="279"/>
      <c r="T434" s="202"/>
      <c r="U434" s="203"/>
    </row>
    <row r="435" spans="7:21">
      <c r="G435" s="201">
        <v>17</v>
      </c>
      <c r="H435" s="279">
        <v>213</v>
      </c>
      <c r="I435" s="279">
        <v>2</v>
      </c>
      <c r="J435" s="269">
        <v>209</v>
      </c>
      <c r="K435" s="269">
        <v>100</v>
      </c>
      <c r="L435" s="269"/>
      <c r="M435" s="279"/>
      <c r="N435" s="269"/>
      <c r="O435" s="279"/>
      <c r="P435" s="269">
        <v>206</v>
      </c>
      <c r="Q435" s="279">
        <v>3</v>
      </c>
      <c r="R435" s="269"/>
      <c r="S435" s="279"/>
      <c r="T435" s="202"/>
      <c r="U435" s="203"/>
    </row>
    <row r="436" spans="7:21">
      <c r="G436" s="201">
        <v>18</v>
      </c>
      <c r="H436" s="279">
        <v>214</v>
      </c>
      <c r="I436" s="279">
        <v>2</v>
      </c>
      <c r="J436" s="269">
        <v>210</v>
      </c>
      <c r="K436" s="269">
        <v>100</v>
      </c>
      <c r="L436" s="269"/>
      <c r="M436" s="279"/>
      <c r="N436" s="269"/>
      <c r="O436" s="279"/>
      <c r="P436" s="269">
        <v>207</v>
      </c>
      <c r="Q436" s="279">
        <v>3</v>
      </c>
      <c r="R436" s="269"/>
      <c r="S436" s="279"/>
      <c r="T436" s="202"/>
      <c r="U436" s="203"/>
    </row>
    <row r="437" spans="7:21">
      <c r="G437" s="201">
        <v>19</v>
      </c>
      <c r="H437" s="279"/>
      <c r="I437" s="279">
        <v>2</v>
      </c>
      <c r="J437" s="269">
        <v>211</v>
      </c>
      <c r="K437" s="269">
        <v>100</v>
      </c>
      <c r="L437" s="269"/>
      <c r="M437" s="279"/>
      <c r="N437" s="269"/>
      <c r="O437" s="279"/>
      <c r="P437" s="269">
        <v>209</v>
      </c>
      <c r="Q437" s="279">
        <v>3</v>
      </c>
      <c r="R437" s="269"/>
      <c r="S437" s="279"/>
      <c r="T437" s="202"/>
      <c r="U437" s="203"/>
    </row>
    <row r="438" spans="7:21">
      <c r="G438" s="201">
        <v>20</v>
      </c>
      <c r="H438" s="279"/>
      <c r="I438" s="279">
        <v>2</v>
      </c>
      <c r="J438" s="269">
        <v>212</v>
      </c>
      <c r="K438" s="269">
        <v>100</v>
      </c>
      <c r="L438" s="269"/>
      <c r="M438" s="279"/>
      <c r="N438" s="269"/>
      <c r="O438" s="279"/>
      <c r="P438" s="269">
        <v>211</v>
      </c>
      <c r="Q438" s="279">
        <v>3</v>
      </c>
      <c r="R438" s="269"/>
      <c r="S438" s="279"/>
      <c r="T438" s="202"/>
      <c r="U438" s="203"/>
    </row>
    <row r="439" spans="7:21">
      <c r="G439" s="201">
        <v>21</v>
      </c>
      <c r="H439" s="279"/>
      <c r="I439" s="279"/>
      <c r="J439" s="269">
        <v>213</v>
      </c>
      <c r="K439" s="269">
        <v>100</v>
      </c>
      <c r="L439" s="269"/>
      <c r="M439" s="279"/>
      <c r="N439" s="269"/>
      <c r="O439" s="279"/>
      <c r="P439" s="269">
        <v>213</v>
      </c>
      <c r="Q439" s="279">
        <v>3</v>
      </c>
      <c r="R439" s="269"/>
      <c r="S439" s="279"/>
      <c r="T439" s="202"/>
      <c r="U439" s="203"/>
    </row>
    <row r="440" spans="7:21">
      <c r="G440" s="201">
        <v>22</v>
      </c>
      <c r="H440" s="279"/>
      <c r="I440" s="279"/>
      <c r="J440" s="269">
        <v>214</v>
      </c>
      <c r="K440" s="269">
        <v>100</v>
      </c>
      <c r="L440" s="269"/>
      <c r="M440" s="279"/>
      <c r="N440" s="269"/>
      <c r="O440" s="279"/>
      <c r="P440" s="269">
        <v>214</v>
      </c>
      <c r="Q440" s="279">
        <v>3</v>
      </c>
      <c r="R440" s="269"/>
      <c r="S440" s="279"/>
      <c r="T440" s="202"/>
      <c r="U440" s="203"/>
    </row>
    <row r="441" spans="7:21">
      <c r="G441" s="201">
        <v>23</v>
      </c>
      <c r="H441" s="279"/>
      <c r="I441" s="279"/>
      <c r="J441" s="269">
        <v>215</v>
      </c>
      <c r="K441" s="269">
        <v>100</v>
      </c>
      <c r="L441" s="269"/>
      <c r="M441" s="279"/>
      <c r="N441" s="269"/>
      <c r="O441" s="279"/>
      <c r="P441" s="269">
        <v>217</v>
      </c>
      <c r="Q441" s="279">
        <v>3</v>
      </c>
      <c r="R441" s="269"/>
      <c r="S441" s="279"/>
      <c r="T441" s="202"/>
      <c r="U441" s="203"/>
    </row>
    <row r="442" spans="7:21">
      <c r="G442" s="201">
        <v>24</v>
      </c>
      <c r="H442" s="279"/>
      <c r="I442" s="279"/>
      <c r="J442" s="269">
        <v>216</v>
      </c>
      <c r="K442" s="269">
        <v>100</v>
      </c>
      <c r="L442" s="269"/>
      <c r="M442" s="279"/>
      <c r="N442" s="269"/>
      <c r="O442" s="279"/>
      <c r="P442" s="269">
        <v>218</v>
      </c>
      <c r="Q442" s="279">
        <v>3</v>
      </c>
      <c r="R442" s="269"/>
      <c r="S442" s="279"/>
      <c r="T442" s="202"/>
      <c r="U442" s="203"/>
    </row>
    <row r="443" spans="7:21" ht="19.5" thickBot="1">
      <c r="G443" s="201">
        <v>25</v>
      </c>
      <c r="H443" s="279"/>
      <c r="I443" s="279"/>
      <c r="J443" s="269"/>
      <c r="K443" s="269"/>
      <c r="L443" s="269"/>
      <c r="M443" s="279"/>
      <c r="N443" s="269"/>
      <c r="O443" s="279"/>
      <c r="P443" s="269"/>
      <c r="Q443" s="279"/>
      <c r="R443" s="269"/>
      <c r="S443" s="279"/>
      <c r="T443" s="202"/>
      <c r="U443" s="203"/>
    </row>
    <row r="444" spans="7:21" ht="19.5" hidden="1" thickBot="1">
      <c r="G444" s="201">
        <v>26</v>
      </c>
      <c r="H444" s="279"/>
      <c r="I444" s="279"/>
      <c r="J444" s="269"/>
      <c r="K444" s="269"/>
      <c r="L444" s="269"/>
      <c r="M444" s="279"/>
      <c r="N444" s="269"/>
      <c r="O444" s="279"/>
      <c r="P444" s="269"/>
      <c r="Q444" s="279"/>
      <c r="R444" s="269"/>
      <c r="S444" s="279"/>
      <c r="T444" s="202"/>
      <c r="U444" s="203"/>
    </row>
    <row r="445" spans="7:21" ht="19.5" hidden="1" thickBot="1">
      <c r="G445" s="201">
        <v>27</v>
      </c>
      <c r="H445" s="279"/>
      <c r="I445" s="279"/>
      <c r="J445" s="269"/>
      <c r="K445" s="269"/>
      <c r="L445" s="269"/>
      <c r="M445" s="279"/>
      <c r="N445" s="269"/>
      <c r="O445" s="279"/>
      <c r="P445" s="269"/>
      <c r="Q445" s="279"/>
      <c r="R445" s="269"/>
      <c r="S445" s="279"/>
      <c r="T445" s="202"/>
      <c r="U445" s="203"/>
    </row>
    <row r="446" spans="7:21" ht="19.5" hidden="1" thickBot="1">
      <c r="G446" s="201">
        <v>28</v>
      </c>
      <c r="H446" s="279"/>
      <c r="I446" s="279"/>
      <c r="J446" s="269"/>
      <c r="K446" s="269"/>
      <c r="L446" s="269"/>
      <c r="M446" s="279"/>
      <c r="N446" s="269"/>
      <c r="O446" s="279"/>
      <c r="P446" s="269"/>
      <c r="Q446" s="279"/>
      <c r="R446" s="269"/>
      <c r="S446" s="279"/>
      <c r="T446" s="202"/>
      <c r="U446" s="203"/>
    </row>
    <row r="447" spans="7:21" ht="19.5" hidden="1" thickBot="1">
      <c r="G447" s="201">
        <v>29</v>
      </c>
      <c r="H447" s="279"/>
      <c r="I447" s="279"/>
      <c r="J447" s="269"/>
      <c r="K447" s="269"/>
      <c r="L447" s="269"/>
      <c r="M447" s="279"/>
      <c r="N447" s="269"/>
      <c r="O447" s="279"/>
      <c r="P447" s="269"/>
      <c r="Q447" s="279"/>
      <c r="R447" s="269"/>
      <c r="S447" s="279"/>
      <c r="T447" s="202"/>
      <c r="U447" s="203"/>
    </row>
    <row r="448" spans="7:21" ht="19.5" hidden="1" thickBot="1">
      <c r="G448" s="201">
        <v>30</v>
      </c>
      <c r="H448" s="279"/>
      <c r="I448" s="279"/>
      <c r="J448" s="269"/>
      <c r="K448" s="269"/>
      <c r="L448" s="269"/>
      <c r="M448" s="279"/>
      <c r="N448" s="269"/>
      <c r="O448" s="279"/>
      <c r="P448" s="269"/>
      <c r="Q448" s="279"/>
      <c r="R448" s="269"/>
      <c r="S448" s="279"/>
      <c r="T448" s="202"/>
      <c r="U448" s="203"/>
    </row>
    <row r="449" spans="7:21" ht="19.5" hidden="1" thickBot="1">
      <c r="G449" s="201">
        <v>31</v>
      </c>
      <c r="H449" s="279"/>
      <c r="I449" s="279"/>
      <c r="J449" s="269"/>
      <c r="K449" s="269"/>
      <c r="L449" s="269"/>
      <c r="M449" s="279"/>
      <c r="N449" s="269"/>
      <c r="O449" s="279"/>
      <c r="P449" s="269"/>
      <c r="Q449" s="279"/>
      <c r="R449" s="269"/>
      <c r="S449" s="279"/>
      <c r="T449" s="202"/>
      <c r="U449" s="203"/>
    </row>
    <row r="450" spans="7:21" ht="19.5" hidden="1" thickBot="1">
      <c r="G450" s="201">
        <v>32</v>
      </c>
      <c r="H450" s="279"/>
      <c r="I450" s="279"/>
      <c r="J450" s="269"/>
      <c r="K450" s="269"/>
      <c r="L450" s="269"/>
      <c r="M450" s="279"/>
      <c r="N450" s="269"/>
      <c r="O450" s="279"/>
      <c r="P450" s="269"/>
      <c r="Q450" s="279"/>
      <c r="R450" s="269"/>
      <c r="S450" s="279"/>
      <c r="T450" s="202"/>
      <c r="U450" s="203"/>
    </row>
    <row r="451" spans="7:21" ht="19.5" hidden="1" thickBot="1">
      <c r="G451" s="201">
        <v>33</v>
      </c>
      <c r="H451" s="279"/>
      <c r="I451" s="279"/>
      <c r="J451" s="269"/>
      <c r="K451" s="269"/>
      <c r="L451" s="269"/>
      <c r="M451" s="279"/>
      <c r="N451" s="269"/>
      <c r="O451" s="279"/>
      <c r="P451" s="269"/>
      <c r="Q451" s="279"/>
      <c r="R451" s="269"/>
      <c r="S451" s="279"/>
      <c r="T451" s="202"/>
      <c r="U451" s="203"/>
    </row>
    <row r="452" spans="7:21" ht="19.5" hidden="1" thickBot="1">
      <c r="G452" s="201">
        <v>34</v>
      </c>
      <c r="H452" s="279"/>
      <c r="I452" s="279"/>
      <c r="J452" s="269"/>
      <c r="K452" s="269"/>
      <c r="L452" s="269"/>
      <c r="M452" s="279"/>
      <c r="N452" s="269"/>
      <c r="O452" s="279"/>
      <c r="P452" s="269"/>
      <c r="Q452" s="279"/>
      <c r="R452" s="269"/>
      <c r="S452" s="279"/>
      <c r="T452" s="202"/>
      <c r="U452" s="203"/>
    </row>
    <row r="453" spans="7:21" ht="19.5" hidden="1" thickBot="1">
      <c r="G453" s="201">
        <v>35</v>
      </c>
      <c r="H453" s="279"/>
      <c r="I453" s="279"/>
      <c r="J453" s="269"/>
      <c r="K453" s="269"/>
      <c r="L453" s="269"/>
      <c r="M453" s="279"/>
      <c r="N453" s="269"/>
      <c r="O453" s="279"/>
      <c r="P453" s="269"/>
      <c r="Q453" s="279"/>
      <c r="R453" s="269"/>
      <c r="S453" s="279"/>
      <c r="T453" s="202"/>
      <c r="U453" s="203"/>
    </row>
    <row r="454" spans="7:21" ht="19.5" hidden="1" thickBot="1">
      <c r="G454" s="201">
        <v>36</v>
      </c>
      <c r="H454" s="279"/>
      <c r="I454" s="279"/>
      <c r="J454" s="269"/>
      <c r="K454" s="269"/>
      <c r="L454" s="269"/>
      <c r="M454" s="279"/>
      <c r="N454" s="269"/>
      <c r="O454" s="279"/>
      <c r="P454" s="269"/>
      <c r="Q454" s="279"/>
      <c r="R454" s="269"/>
      <c r="S454" s="279"/>
      <c r="T454" s="202"/>
      <c r="U454" s="203"/>
    </row>
    <row r="455" spans="7:21" ht="19.5" hidden="1" thickBot="1">
      <c r="G455" s="201">
        <v>37</v>
      </c>
      <c r="H455" s="279"/>
      <c r="I455" s="279"/>
      <c r="J455" s="269"/>
      <c r="K455" s="269"/>
      <c r="L455" s="269"/>
      <c r="M455" s="279"/>
      <c r="N455" s="269"/>
      <c r="O455" s="279"/>
      <c r="P455" s="269"/>
      <c r="Q455" s="279"/>
      <c r="R455" s="269"/>
      <c r="S455" s="279"/>
      <c r="T455" s="202"/>
      <c r="U455" s="203"/>
    </row>
    <row r="456" spans="7:21" ht="19.5" hidden="1" thickBot="1">
      <c r="G456" s="201">
        <v>38</v>
      </c>
      <c r="H456" s="279"/>
      <c r="I456" s="279"/>
      <c r="J456" s="269"/>
      <c r="K456" s="269"/>
      <c r="L456" s="269"/>
      <c r="M456" s="279"/>
      <c r="N456" s="269"/>
      <c r="O456" s="279"/>
      <c r="P456" s="269"/>
      <c r="Q456" s="279"/>
      <c r="R456" s="269"/>
      <c r="S456" s="279"/>
      <c r="T456" s="202"/>
      <c r="U456" s="203"/>
    </row>
    <row r="457" spans="7:21" ht="19.5" hidden="1" thickBot="1">
      <c r="G457" s="201">
        <v>39</v>
      </c>
      <c r="H457" s="279"/>
      <c r="I457" s="279"/>
      <c r="J457" s="269"/>
      <c r="K457" s="269"/>
      <c r="L457" s="269"/>
      <c r="M457" s="279"/>
      <c r="N457" s="269"/>
      <c r="O457" s="279"/>
      <c r="P457" s="269"/>
      <c r="Q457" s="279"/>
      <c r="R457" s="269"/>
      <c r="S457" s="279"/>
      <c r="T457" s="202"/>
      <c r="U457" s="203"/>
    </row>
    <row r="458" spans="7:21" ht="19.5" hidden="1" thickBot="1">
      <c r="G458" s="201">
        <v>40</v>
      </c>
      <c r="H458" s="279"/>
      <c r="I458" s="279"/>
      <c r="J458" s="269"/>
      <c r="K458" s="269"/>
      <c r="L458" s="269"/>
      <c r="M458" s="279"/>
      <c r="N458" s="269"/>
      <c r="O458" s="279"/>
      <c r="P458" s="269"/>
      <c r="Q458" s="279"/>
      <c r="R458" s="269"/>
      <c r="S458" s="279"/>
      <c r="T458" s="202"/>
      <c r="U458" s="203"/>
    </row>
    <row r="459" spans="7:21" ht="19.5" hidden="1" thickBot="1">
      <c r="G459" s="201">
        <v>41</v>
      </c>
      <c r="H459" s="279"/>
      <c r="I459" s="279"/>
      <c r="J459" s="269"/>
      <c r="K459" s="269"/>
      <c r="L459" s="269"/>
      <c r="M459" s="279"/>
      <c r="N459" s="269"/>
      <c r="O459" s="279"/>
      <c r="P459" s="269"/>
      <c r="Q459" s="279"/>
      <c r="R459" s="269"/>
      <c r="S459" s="279"/>
      <c r="T459" s="202"/>
      <c r="U459" s="203"/>
    </row>
    <row r="460" spans="7:21" ht="19.5" hidden="1" thickBot="1">
      <c r="G460" s="201">
        <v>42</v>
      </c>
      <c r="H460" s="279"/>
      <c r="I460" s="279"/>
      <c r="J460" s="269"/>
      <c r="K460" s="269"/>
      <c r="L460" s="269"/>
      <c r="M460" s="279"/>
      <c r="N460" s="269"/>
      <c r="O460" s="279"/>
      <c r="P460" s="269"/>
      <c r="Q460" s="279"/>
      <c r="R460" s="269"/>
      <c r="S460" s="279"/>
      <c r="T460" s="202"/>
      <c r="U460" s="203"/>
    </row>
    <row r="461" spans="7:21" ht="19.5" hidden="1" thickBot="1">
      <c r="G461" s="201">
        <v>43</v>
      </c>
      <c r="H461" s="279"/>
      <c r="I461" s="279"/>
      <c r="J461" s="269"/>
      <c r="K461" s="269"/>
      <c r="L461" s="269"/>
      <c r="M461" s="279"/>
      <c r="N461" s="269"/>
      <c r="O461" s="279"/>
      <c r="P461" s="269"/>
      <c r="Q461" s="279"/>
      <c r="R461" s="269"/>
      <c r="S461" s="279"/>
      <c r="T461" s="202"/>
      <c r="U461" s="203"/>
    </row>
    <row r="462" spans="7:21" ht="19.5" hidden="1" thickBot="1">
      <c r="G462" s="201">
        <v>44</v>
      </c>
      <c r="H462" s="279"/>
      <c r="I462" s="279"/>
      <c r="J462" s="269"/>
      <c r="K462" s="269"/>
      <c r="L462" s="269"/>
      <c r="M462" s="279"/>
      <c r="N462" s="269"/>
      <c r="O462" s="279"/>
      <c r="P462" s="269"/>
      <c r="Q462" s="279"/>
      <c r="R462" s="269"/>
      <c r="S462" s="279"/>
      <c r="T462" s="202"/>
      <c r="U462" s="203"/>
    </row>
    <row r="463" spans="7:21" ht="19.5" hidden="1" thickBot="1">
      <c r="G463" s="201">
        <v>45</v>
      </c>
      <c r="H463" s="279"/>
      <c r="I463" s="279"/>
      <c r="J463" s="269"/>
      <c r="K463" s="269"/>
      <c r="L463" s="269"/>
      <c r="M463" s="279"/>
      <c r="N463" s="269"/>
      <c r="O463" s="279"/>
      <c r="P463" s="269"/>
      <c r="Q463" s="279"/>
      <c r="R463" s="269"/>
      <c r="S463" s="279"/>
      <c r="T463" s="202"/>
      <c r="U463" s="203"/>
    </row>
    <row r="464" spans="7:21" ht="19.5" hidden="1" thickBot="1">
      <c r="G464" s="201">
        <v>46</v>
      </c>
      <c r="H464" s="279"/>
      <c r="I464" s="279"/>
      <c r="J464" s="269"/>
      <c r="K464" s="269"/>
      <c r="L464" s="269"/>
      <c r="M464" s="279"/>
      <c r="N464" s="269"/>
      <c r="O464" s="279"/>
      <c r="P464" s="269"/>
      <c r="Q464" s="279"/>
      <c r="R464" s="269"/>
      <c r="S464" s="279"/>
      <c r="T464" s="202"/>
      <c r="U464" s="203"/>
    </row>
    <row r="465" spans="7:21" ht="19.5" hidden="1" thickBot="1">
      <c r="G465" s="201">
        <v>47</v>
      </c>
      <c r="H465" s="279"/>
      <c r="I465" s="279"/>
      <c r="J465" s="269"/>
      <c r="K465" s="269"/>
      <c r="L465" s="269"/>
      <c r="M465" s="279"/>
      <c r="N465" s="269"/>
      <c r="O465" s="279"/>
      <c r="P465" s="269"/>
      <c r="Q465" s="279"/>
      <c r="R465" s="269"/>
      <c r="S465" s="279"/>
      <c r="T465" s="202"/>
      <c r="U465" s="203"/>
    </row>
    <row r="466" spans="7:21" ht="19.5" hidden="1" thickBot="1">
      <c r="G466" s="201">
        <v>48</v>
      </c>
      <c r="H466" s="279"/>
      <c r="I466" s="279"/>
      <c r="J466" s="269"/>
      <c r="K466" s="269"/>
      <c r="L466" s="269"/>
      <c r="M466" s="279"/>
      <c r="N466" s="269"/>
      <c r="O466" s="279"/>
      <c r="P466" s="269"/>
      <c r="Q466" s="279"/>
      <c r="R466" s="269"/>
      <c r="S466" s="279"/>
      <c r="T466" s="202"/>
      <c r="U466" s="203"/>
    </row>
    <row r="467" spans="7:21" ht="19.5" hidden="1" thickBot="1">
      <c r="G467" s="201">
        <v>49</v>
      </c>
      <c r="H467" s="279"/>
      <c r="I467" s="279"/>
      <c r="J467" s="269"/>
      <c r="K467" s="269"/>
      <c r="L467" s="269"/>
      <c r="M467" s="279"/>
      <c r="N467" s="269"/>
      <c r="O467" s="279"/>
      <c r="P467" s="269"/>
      <c r="Q467" s="279"/>
      <c r="R467" s="269"/>
      <c r="S467" s="279"/>
      <c r="T467" s="202"/>
      <c r="U467" s="203"/>
    </row>
    <row r="468" spans="7:21" ht="19.5" hidden="1" thickBot="1">
      <c r="G468" s="204">
        <v>50</v>
      </c>
      <c r="H468" s="205"/>
      <c r="I468" s="205"/>
      <c r="J468" s="206"/>
      <c r="K468" s="206"/>
      <c r="L468" s="206"/>
      <c r="M468" s="205"/>
      <c r="N468" s="206"/>
      <c r="O468" s="205"/>
      <c r="P468" s="206"/>
      <c r="Q468" s="205"/>
      <c r="R468" s="206"/>
      <c r="S468" s="205"/>
      <c r="T468" s="207"/>
      <c r="U468" s="208"/>
    </row>
    <row r="469" spans="7:21">
      <c r="G469" s="196">
        <v>0</v>
      </c>
      <c r="H469" s="197">
        <f>COUNT(H470:H519)</f>
        <v>12</v>
      </c>
      <c r="I469" s="197"/>
      <c r="J469" s="198">
        <f>COUNT(J470:J519)</f>
        <v>20</v>
      </c>
      <c r="K469" s="198"/>
      <c r="L469" s="198">
        <f t="shared" ref="L469" si="151">COUNT(L470:L519)</f>
        <v>0</v>
      </c>
      <c r="M469" s="197"/>
      <c r="N469" s="198">
        <f t="shared" ref="N469" si="152">COUNT(N470:N519)</f>
        <v>0</v>
      </c>
      <c r="O469" s="197"/>
      <c r="P469" s="198">
        <f t="shared" ref="P469" si="153">COUNT(P470:P519)</f>
        <v>22</v>
      </c>
      <c r="Q469" s="197"/>
      <c r="R469" s="198">
        <f t="shared" ref="R469" si="154">COUNT(R470:R519)</f>
        <v>0</v>
      </c>
      <c r="S469" s="197"/>
      <c r="T469" s="199">
        <f t="shared" ref="T469" si="155">COUNT(T470:T519)</f>
        <v>0</v>
      </c>
      <c r="U469" s="200"/>
    </row>
    <row r="470" spans="7:21">
      <c r="G470" s="201">
        <v>51</v>
      </c>
      <c r="H470" s="279">
        <v>151</v>
      </c>
      <c r="I470" s="279">
        <v>2</v>
      </c>
      <c r="J470" s="269">
        <v>151</v>
      </c>
      <c r="K470" s="269">
        <v>100</v>
      </c>
      <c r="L470" s="269"/>
      <c r="M470" s="279"/>
      <c r="N470" s="269"/>
      <c r="O470" s="279"/>
      <c r="P470" s="269">
        <v>151</v>
      </c>
      <c r="Q470" s="279">
        <v>3</v>
      </c>
      <c r="R470" s="269"/>
      <c r="S470" s="279"/>
      <c r="T470" s="202"/>
      <c r="U470" s="203"/>
    </row>
    <row r="471" spans="7:21">
      <c r="G471" s="201">
        <v>52</v>
      </c>
      <c r="H471" s="279">
        <v>153</v>
      </c>
      <c r="I471" s="279">
        <v>2</v>
      </c>
      <c r="J471" s="269">
        <v>153</v>
      </c>
      <c r="K471" s="269">
        <v>100</v>
      </c>
      <c r="L471" s="269"/>
      <c r="M471" s="279"/>
      <c r="N471" s="269"/>
      <c r="O471" s="279"/>
      <c r="P471" s="269">
        <v>152</v>
      </c>
      <c r="Q471" s="279">
        <v>3</v>
      </c>
      <c r="R471" s="269"/>
      <c r="S471" s="279"/>
      <c r="T471" s="202"/>
      <c r="U471" s="203"/>
    </row>
    <row r="472" spans="7:21">
      <c r="G472" s="201">
        <v>53</v>
      </c>
      <c r="H472" s="279">
        <v>158</v>
      </c>
      <c r="I472" s="279">
        <v>2</v>
      </c>
      <c r="J472" s="269">
        <v>154</v>
      </c>
      <c r="K472" s="269">
        <v>100</v>
      </c>
      <c r="L472" s="269"/>
      <c r="M472" s="279"/>
      <c r="N472" s="269"/>
      <c r="O472" s="279"/>
      <c r="P472" s="269">
        <v>153</v>
      </c>
      <c r="Q472" s="279">
        <v>3</v>
      </c>
      <c r="R472" s="269"/>
      <c r="S472" s="279"/>
      <c r="T472" s="202"/>
      <c r="U472" s="203"/>
    </row>
    <row r="473" spans="7:21">
      <c r="G473" s="201">
        <v>54</v>
      </c>
      <c r="H473" s="279">
        <v>160</v>
      </c>
      <c r="I473" s="279">
        <v>2</v>
      </c>
      <c r="J473" s="269">
        <v>155</v>
      </c>
      <c r="K473" s="269">
        <v>100</v>
      </c>
      <c r="L473" s="269"/>
      <c r="M473" s="279"/>
      <c r="N473" s="269"/>
      <c r="O473" s="279"/>
      <c r="P473" s="269">
        <v>154</v>
      </c>
      <c r="Q473" s="279">
        <v>3</v>
      </c>
      <c r="R473" s="269"/>
      <c r="S473" s="279"/>
      <c r="T473" s="202"/>
      <c r="U473" s="203"/>
    </row>
    <row r="474" spans="7:21">
      <c r="G474" s="201">
        <v>55</v>
      </c>
      <c r="H474" s="279">
        <v>161</v>
      </c>
      <c r="I474" s="279">
        <v>2</v>
      </c>
      <c r="J474" s="269">
        <v>158</v>
      </c>
      <c r="K474" s="269">
        <v>100</v>
      </c>
      <c r="L474" s="269"/>
      <c r="M474" s="279"/>
      <c r="N474" s="269"/>
      <c r="O474" s="279"/>
      <c r="P474" s="269">
        <v>156</v>
      </c>
      <c r="Q474" s="279">
        <v>3</v>
      </c>
      <c r="R474" s="269"/>
      <c r="S474" s="279"/>
      <c r="T474" s="202"/>
      <c r="U474" s="203"/>
    </row>
    <row r="475" spans="7:21">
      <c r="G475" s="201">
        <v>56</v>
      </c>
      <c r="H475" s="279">
        <v>162</v>
      </c>
      <c r="I475" s="279">
        <v>2</v>
      </c>
      <c r="J475" s="269">
        <v>159</v>
      </c>
      <c r="K475" s="269">
        <v>100</v>
      </c>
      <c r="L475" s="269"/>
      <c r="M475" s="279"/>
      <c r="N475" s="269"/>
      <c r="O475" s="279"/>
      <c r="P475" s="269">
        <v>158</v>
      </c>
      <c r="Q475" s="279">
        <v>3</v>
      </c>
      <c r="R475" s="269"/>
      <c r="S475" s="279"/>
      <c r="T475" s="202"/>
      <c r="U475" s="203"/>
    </row>
    <row r="476" spans="7:21">
      <c r="G476" s="201">
        <v>57</v>
      </c>
      <c r="H476" s="279">
        <v>251</v>
      </c>
      <c r="I476" s="279">
        <v>2</v>
      </c>
      <c r="J476" s="269">
        <v>160</v>
      </c>
      <c r="K476" s="269">
        <v>100</v>
      </c>
      <c r="L476" s="269"/>
      <c r="M476" s="279"/>
      <c r="N476" s="269"/>
      <c r="O476" s="279"/>
      <c r="P476" s="269">
        <v>160</v>
      </c>
      <c r="Q476" s="279">
        <v>3</v>
      </c>
      <c r="R476" s="269"/>
      <c r="S476" s="279"/>
      <c r="T476" s="202"/>
      <c r="U476" s="203"/>
    </row>
    <row r="477" spans="7:21">
      <c r="G477" s="201">
        <v>58</v>
      </c>
      <c r="H477" s="279">
        <v>253</v>
      </c>
      <c r="I477" s="279">
        <v>2</v>
      </c>
      <c r="J477" s="269">
        <v>161</v>
      </c>
      <c r="K477" s="269">
        <v>100</v>
      </c>
      <c r="L477" s="269"/>
      <c r="M477" s="279"/>
      <c r="N477" s="269"/>
      <c r="O477" s="279"/>
      <c r="P477" s="269">
        <v>161</v>
      </c>
      <c r="Q477" s="279">
        <v>3</v>
      </c>
      <c r="R477" s="269"/>
      <c r="S477" s="279"/>
      <c r="T477" s="202"/>
      <c r="U477" s="203"/>
    </row>
    <row r="478" spans="7:21">
      <c r="G478" s="201">
        <v>59</v>
      </c>
      <c r="H478" s="279">
        <v>258</v>
      </c>
      <c r="I478" s="279">
        <v>2</v>
      </c>
      <c r="J478" s="269">
        <v>162</v>
      </c>
      <c r="K478" s="269">
        <v>100</v>
      </c>
      <c r="L478" s="269"/>
      <c r="M478" s="279"/>
      <c r="N478" s="269"/>
      <c r="O478" s="279"/>
      <c r="P478" s="269">
        <v>162</v>
      </c>
      <c r="Q478" s="279">
        <v>3</v>
      </c>
      <c r="R478" s="269"/>
      <c r="S478" s="279"/>
      <c r="T478" s="202"/>
      <c r="U478" s="203"/>
    </row>
    <row r="479" spans="7:21">
      <c r="G479" s="201">
        <v>60</v>
      </c>
      <c r="H479" s="279">
        <v>260</v>
      </c>
      <c r="I479" s="279">
        <v>2</v>
      </c>
      <c r="J479" s="269">
        <v>163</v>
      </c>
      <c r="K479" s="269">
        <v>100</v>
      </c>
      <c r="L479" s="269"/>
      <c r="M479" s="279"/>
      <c r="N479" s="269"/>
      <c r="O479" s="279"/>
      <c r="P479" s="269">
        <v>164</v>
      </c>
      <c r="Q479" s="279">
        <v>3</v>
      </c>
      <c r="R479" s="269"/>
      <c r="S479" s="279"/>
      <c r="T479" s="202"/>
      <c r="U479" s="203"/>
    </row>
    <row r="480" spans="7:21">
      <c r="G480" s="201">
        <v>61</v>
      </c>
      <c r="H480" s="279">
        <v>261</v>
      </c>
      <c r="I480" s="279">
        <v>2</v>
      </c>
      <c r="J480" s="269">
        <v>251</v>
      </c>
      <c r="K480" s="269">
        <v>100</v>
      </c>
      <c r="L480" s="269"/>
      <c r="M480" s="279"/>
      <c r="N480" s="269"/>
      <c r="O480" s="279"/>
      <c r="P480" s="269">
        <v>165</v>
      </c>
      <c r="Q480" s="279">
        <v>3</v>
      </c>
      <c r="R480" s="269"/>
      <c r="S480" s="279"/>
      <c r="T480" s="202"/>
      <c r="U480" s="203"/>
    </row>
    <row r="481" spans="7:21">
      <c r="G481" s="201">
        <v>62</v>
      </c>
      <c r="H481" s="279">
        <v>262</v>
      </c>
      <c r="I481" s="279">
        <v>2</v>
      </c>
      <c r="J481" s="269">
        <v>253</v>
      </c>
      <c r="K481" s="269">
        <v>100</v>
      </c>
      <c r="L481" s="269"/>
      <c r="M481" s="279"/>
      <c r="N481" s="269"/>
      <c r="O481" s="279"/>
      <c r="P481" s="269">
        <v>251</v>
      </c>
      <c r="Q481" s="279">
        <v>3</v>
      </c>
      <c r="R481" s="269"/>
      <c r="S481" s="279"/>
      <c r="T481" s="202"/>
      <c r="U481" s="203"/>
    </row>
    <row r="482" spans="7:21">
      <c r="G482" s="201">
        <v>63</v>
      </c>
      <c r="H482" s="279"/>
      <c r="I482" s="279"/>
      <c r="J482" s="269">
        <v>254</v>
      </c>
      <c r="K482" s="269">
        <v>100</v>
      </c>
      <c r="L482" s="269"/>
      <c r="M482" s="279"/>
      <c r="N482" s="269"/>
      <c r="O482" s="279"/>
      <c r="P482" s="269">
        <v>252</v>
      </c>
      <c r="Q482" s="279">
        <v>3</v>
      </c>
      <c r="R482" s="269"/>
      <c r="S482" s="279"/>
      <c r="T482" s="202"/>
      <c r="U482" s="203"/>
    </row>
    <row r="483" spans="7:21">
      <c r="G483" s="201">
        <v>64</v>
      </c>
      <c r="H483" s="279"/>
      <c r="I483" s="279"/>
      <c r="J483" s="269">
        <v>255</v>
      </c>
      <c r="K483" s="269">
        <v>100</v>
      </c>
      <c r="L483" s="269"/>
      <c r="M483" s="279"/>
      <c r="N483" s="269"/>
      <c r="O483" s="279"/>
      <c r="P483" s="269">
        <v>253</v>
      </c>
      <c r="Q483" s="279">
        <v>3</v>
      </c>
      <c r="R483" s="269"/>
      <c r="S483" s="279"/>
      <c r="T483" s="202"/>
      <c r="U483" s="203"/>
    </row>
    <row r="484" spans="7:21">
      <c r="G484" s="201">
        <v>65</v>
      </c>
      <c r="H484" s="279"/>
      <c r="I484" s="279"/>
      <c r="J484" s="269">
        <v>258</v>
      </c>
      <c r="K484" s="269">
        <v>100</v>
      </c>
      <c r="L484" s="269"/>
      <c r="M484" s="279"/>
      <c r="N484" s="269"/>
      <c r="O484" s="279"/>
      <c r="P484" s="269">
        <v>254</v>
      </c>
      <c r="Q484" s="279">
        <v>3</v>
      </c>
      <c r="R484" s="269"/>
      <c r="S484" s="279"/>
      <c r="T484" s="202"/>
      <c r="U484" s="203"/>
    </row>
    <row r="485" spans="7:21">
      <c r="G485" s="201">
        <v>66</v>
      </c>
      <c r="H485" s="279"/>
      <c r="I485" s="279"/>
      <c r="J485" s="269">
        <v>259</v>
      </c>
      <c r="K485" s="269">
        <v>100</v>
      </c>
      <c r="L485" s="269"/>
      <c r="M485" s="279"/>
      <c r="N485" s="269"/>
      <c r="O485" s="279"/>
      <c r="P485" s="269">
        <v>256</v>
      </c>
      <c r="Q485" s="279">
        <v>3</v>
      </c>
      <c r="R485" s="269"/>
      <c r="S485" s="279"/>
      <c r="T485" s="202"/>
      <c r="U485" s="203"/>
    </row>
    <row r="486" spans="7:21">
      <c r="G486" s="201">
        <v>67</v>
      </c>
      <c r="H486" s="279"/>
      <c r="I486" s="279"/>
      <c r="J486" s="269">
        <v>260</v>
      </c>
      <c r="K486" s="269">
        <v>100</v>
      </c>
      <c r="L486" s="269"/>
      <c r="M486" s="279"/>
      <c r="N486" s="269"/>
      <c r="O486" s="279"/>
      <c r="P486" s="269">
        <v>258</v>
      </c>
      <c r="Q486" s="279">
        <v>3</v>
      </c>
      <c r="R486" s="269"/>
      <c r="S486" s="279"/>
      <c r="T486" s="202"/>
      <c r="U486" s="203"/>
    </row>
    <row r="487" spans="7:21">
      <c r="G487" s="201">
        <v>68</v>
      </c>
      <c r="H487" s="279"/>
      <c r="I487" s="279"/>
      <c r="J487" s="269">
        <v>261</v>
      </c>
      <c r="K487" s="269">
        <v>100</v>
      </c>
      <c r="L487" s="269"/>
      <c r="M487" s="279"/>
      <c r="N487" s="269"/>
      <c r="O487" s="279"/>
      <c r="P487" s="269">
        <v>260</v>
      </c>
      <c r="Q487" s="279">
        <v>3</v>
      </c>
      <c r="R487" s="269"/>
      <c r="S487" s="279"/>
      <c r="T487" s="202"/>
      <c r="U487" s="203"/>
    </row>
    <row r="488" spans="7:21">
      <c r="G488" s="201">
        <v>69</v>
      </c>
      <c r="H488" s="279"/>
      <c r="I488" s="279"/>
      <c r="J488" s="269">
        <v>262</v>
      </c>
      <c r="K488" s="269">
        <v>100</v>
      </c>
      <c r="L488" s="269"/>
      <c r="M488" s="279"/>
      <c r="N488" s="269"/>
      <c r="O488" s="279"/>
      <c r="P488" s="269">
        <v>261</v>
      </c>
      <c r="Q488" s="279">
        <v>3</v>
      </c>
      <c r="R488" s="269"/>
      <c r="S488" s="279"/>
      <c r="T488" s="202"/>
      <c r="U488" s="203"/>
    </row>
    <row r="489" spans="7:21">
      <c r="G489" s="201">
        <v>70</v>
      </c>
      <c r="H489" s="279"/>
      <c r="I489" s="279"/>
      <c r="J489" s="269">
        <v>263</v>
      </c>
      <c r="K489" s="269">
        <v>100</v>
      </c>
      <c r="L489" s="269"/>
      <c r="M489" s="279"/>
      <c r="N489" s="269"/>
      <c r="O489" s="279"/>
      <c r="P489" s="269">
        <v>262</v>
      </c>
      <c r="Q489" s="279">
        <v>3</v>
      </c>
      <c r="R489" s="269"/>
      <c r="S489" s="279"/>
      <c r="T489" s="202"/>
      <c r="U489" s="203"/>
    </row>
    <row r="490" spans="7:21">
      <c r="G490" s="201">
        <v>71</v>
      </c>
      <c r="H490" s="279"/>
      <c r="I490" s="279"/>
      <c r="J490" s="269"/>
      <c r="K490" s="269"/>
      <c r="L490" s="269"/>
      <c r="M490" s="279"/>
      <c r="N490" s="269"/>
      <c r="O490" s="279"/>
      <c r="P490" s="269">
        <v>264</v>
      </c>
      <c r="Q490" s="279">
        <v>3</v>
      </c>
      <c r="R490" s="269"/>
      <c r="S490" s="279"/>
      <c r="T490" s="202"/>
      <c r="U490" s="203"/>
    </row>
    <row r="491" spans="7:21">
      <c r="G491" s="201">
        <v>72</v>
      </c>
      <c r="H491" s="279"/>
      <c r="I491" s="279"/>
      <c r="J491" s="269"/>
      <c r="K491" s="269"/>
      <c r="L491" s="269"/>
      <c r="M491" s="279"/>
      <c r="N491" s="269"/>
      <c r="O491" s="279"/>
      <c r="P491" s="269">
        <v>265</v>
      </c>
      <c r="Q491" s="279">
        <v>3</v>
      </c>
      <c r="R491" s="269"/>
      <c r="S491" s="279"/>
      <c r="T491" s="202"/>
      <c r="U491" s="203"/>
    </row>
    <row r="492" spans="7:21">
      <c r="G492" s="201">
        <v>73</v>
      </c>
      <c r="H492" s="279"/>
      <c r="I492" s="279"/>
      <c r="J492" s="269"/>
      <c r="K492" s="269"/>
      <c r="L492" s="269"/>
      <c r="M492" s="279"/>
      <c r="N492" s="269"/>
      <c r="O492" s="279"/>
      <c r="P492" s="269"/>
      <c r="Q492" s="279"/>
      <c r="R492" s="269"/>
      <c r="S492" s="279"/>
      <c r="T492" s="202"/>
      <c r="U492" s="203"/>
    </row>
    <row r="493" spans="7:21">
      <c r="G493" s="201">
        <v>74</v>
      </c>
      <c r="H493" s="279"/>
      <c r="I493" s="279"/>
      <c r="J493" s="269"/>
      <c r="K493" s="269"/>
      <c r="L493" s="269"/>
      <c r="M493" s="279"/>
      <c r="N493" s="269"/>
      <c r="O493" s="279"/>
      <c r="P493" s="269"/>
      <c r="Q493" s="279"/>
      <c r="R493" s="269"/>
      <c r="S493" s="279"/>
      <c r="T493" s="202"/>
      <c r="U493" s="203"/>
    </row>
    <row r="494" spans="7:21">
      <c r="G494" s="201">
        <v>75</v>
      </c>
      <c r="H494" s="279"/>
      <c r="I494" s="279"/>
      <c r="J494" s="269"/>
      <c r="K494" s="269"/>
      <c r="L494" s="269"/>
      <c r="M494" s="279"/>
      <c r="N494" s="269"/>
      <c r="O494" s="279"/>
      <c r="P494" s="269"/>
      <c r="Q494" s="279"/>
      <c r="R494" s="269"/>
      <c r="S494" s="279"/>
      <c r="T494" s="202"/>
      <c r="U494" s="203"/>
    </row>
    <row r="495" spans="7:21" hidden="1">
      <c r="G495" s="201">
        <v>76</v>
      </c>
      <c r="H495" s="279"/>
      <c r="I495" s="279"/>
      <c r="J495" s="269"/>
      <c r="K495" s="269"/>
      <c r="L495" s="269"/>
      <c r="M495" s="279"/>
      <c r="N495" s="269"/>
      <c r="O495" s="279"/>
      <c r="P495" s="269"/>
      <c r="Q495" s="279"/>
      <c r="R495" s="269"/>
      <c r="S495" s="279"/>
      <c r="T495" s="202"/>
      <c r="U495" s="203"/>
    </row>
    <row r="496" spans="7:21" hidden="1">
      <c r="G496" s="201">
        <v>77</v>
      </c>
      <c r="H496" s="279"/>
      <c r="I496" s="279"/>
      <c r="J496" s="269"/>
      <c r="K496" s="269"/>
      <c r="L496" s="269"/>
      <c r="M496" s="279"/>
      <c r="N496" s="269"/>
      <c r="O496" s="279"/>
      <c r="P496" s="269"/>
      <c r="Q496" s="279"/>
      <c r="R496" s="269"/>
      <c r="S496" s="279"/>
      <c r="T496" s="202"/>
      <c r="U496" s="203"/>
    </row>
    <row r="497" spans="7:21" hidden="1">
      <c r="G497" s="201">
        <v>78</v>
      </c>
      <c r="H497" s="279"/>
      <c r="I497" s="279"/>
      <c r="J497" s="269"/>
      <c r="K497" s="269"/>
      <c r="L497" s="269"/>
      <c r="M497" s="279"/>
      <c r="N497" s="269"/>
      <c r="O497" s="279"/>
      <c r="P497" s="269"/>
      <c r="Q497" s="279"/>
      <c r="R497" s="269"/>
      <c r="S497" s="279"/>
      <c r="T497" s="202"/>
      <c r="U497" s="203"/>
    </row>
    <row r="498" spans="7:21" hidden="1">
      <c r="G498" s="201">
        <v>79</v>
      </c>
      <c r="H498" s="279"/>
      <c r="I498" s="279"/>
      <c r="J498" s="269"/>
      <c r="K498" s="269"/>
      <c r="L498" s="269"/>
      <c r="M498" s="279"/>
      <c r="N498" s="269"/>
      <c r="O498" s="279"/>
      <c r="P498" s="269"/>
      <c r="Q498" s="279"/>
      <c r="R498" s="269"/>
      <c r="S498" s="279"/>
      <c r="T498" s="202"/>
      <c r="U498" s="203"/>
    </row>
    <row r="499" spans="7:21" hidden="1">
      <c r="G499" s="201">
        <v>80</v>
      </c>
      <c r="H499" s="279"/>
      <c r="I499" s="279"/>
      <c r="J499" s="269"/>
      <c r="K499" s="269"/>
      <c r="L499" s="269"/>
      <c r="M499" s="279"/>
      <c r="N499" s="269"/>
      <c r="O499" s="279"/>
      <c r="P499" s="269"/>
      <c r="Q499" s="279"/>
      <c r="R499" s="269"/>
      <c r="S499" s="279"/>
      <c r="T499" s="202"/>
      <c r="U499" s="203"/>
    </row>
    <row r="500" spans="7:21" hidden="1">
      <c r="G500" s="201">
        <v>81</v>
      </c>
      <c r="H500" s="279"/>
      <c r="I500" s="279"/>
      <c r="J500" s="269"/>
      <c r="K500" s="269"/>
      <c r="L500" s="269"/>
      <c r="M500" s="279"/>
      <c r="N500" s="269"/>
      <c r="O500" s="279"/>
      <c r="P500" s="269"/>
      <c r="Q500" s="279"/>
      <c r="R500" s="269"/>
      <c r="S500" s="279"/>
      <c r="T500" s="202"/>
      <c r="U500" s="203"/>
    </row>
    <row r="501" spans="7:21" hidden="1">
      <c r="G501" s="201">
        <v>82</v>
      </c>
      <c r="H501" s="279"/>
      <c r="I501" s="279"/>
      <c r="J501" s="269"/>
      <c r="K501" s="269"/>
      <c r="L501" s="269"/>
      <c r="M501" s="279"/>
      <c r="N501" s="269"/>
      <c r="O501" s="279"/>
      <c r="P501" s="269"/>
      <c r="Q501" s="279"/>
      <c r="R501" s="269"/>
      <c r="S501" s="279"/>
      <c r="T501" s="202"/>
      <c r="U501" s="203"/>
    </row>
    <row r="502" spans="7:21" hidden="1">
      <c r="G502" s="201">
        <v>83</v>
      </c>
      <c r="H502" s="279"/>
      <c r="I502" s="279"/>
      <c r="J502" s="269"/>
      <c r="K502" s="269"/>
      <c r="L502" s="269"/>
      <c r="M502" s="279"/>
      <c r="N502" s="269"/>
      <c r="O502" s="279"/>
      <c r="P502" s="269"/>
      <c r="Q502" s="279"/>
      <c r="R502" s="269"/>
      <c r="S502" s="279"/>
      <c r="T502" s="202"/>
      <c r="U502" s="203"/>
    </row>
    <row r="503" spans="7:21" hidden="1">
      <c r="G503" s="201">
        <v>84</v>
      </c>
      <c r="H503" s="279"/>
      <c r="I503" s="279"/>
      <c r="J503" s="269"/>
      <c r="K503" s="269"/>
      <c r="L503" s="269"/>
      <c r="M503" s="279"/>
      <c r="N503" s="269"/>
      <c r="O503" s="279"/>
      <c r="P503" s="269"/>
      <c r="Q503" s="279"/>
      <c r="R503" s="269"/>
      <c r="S503" s="279"/>
      <c r="T503" s="202"/>
      <c r="U503" s="203"/>
    </row>
    <row r="504" spans="7:21" hidden="1">
      <c r="G504" s="201">
        <v>85</v>
      </c>
      <c r="H504" s="279"/>
      <c r="I504" s="279"/>
      <c r="J504" s="269"/>
      <c r="K504" s="269"/>
      <c r="L504" s="269"/>
      <c r="M504" s="279"/>
      <c r="N504" s="269"/>
      <c r="O504" s="279"/>
      <c r="P504" s="269"/>
      <c r="Q504" s="279"/>
      <c r="R504" s="269"/>
      <c r="S504" s="279"/>
      <c r="T504" s="202"/>
      <c r="U504" s="203"/>
    </row>
    <row r="505" spans="7:21" hidden="1">
      <c r="G505" s="201">
        <v>86</v>
      </c>
      <c r="H505" s="279"/>
      <c r="I505" s="279"/>
      <c r="J505" s="269"/>
      <c r="K505" s="269"/>
      <c r="L505" s="269"/>
      <c r="M505" s="279"/>
      <c r="N505" s="269"/>
      <c r="O505" s="279"/>
      <c r="P505" s="269"/>
      <c r="Q505" s="279"/>
      <c r="R505" s="269"/>
      <c r="S505" s="279"/>
      <c r="T505" s="202"/>
      <c r="U505" s="203"/>
    </row>
    <row r="506" spans="7:21" hidden="1">
      <c r="G506" s="201">
        <v>87</v>
      </c>
      <c r="H506" s="279"/>
      <c r="I506" s="279"/>
      <c r="J506" s="269"/>
      <c r="K506" s="269"/>
      <c r="L506" s="269"/>
      <c r="M506" s="279"/>
      <c r="N506" s="269"/>
      <c r="O506" s="279"/>
      <c r="P506" s="269"/>
      <c r="Q506" s="279"/>
      <c r="R506" s="269"/>
      <c r="S506" s="279"/>
      <c r="T506" s="202"/>
      <c r="U506" s="203"/>
    </row>
    <row r="507" spans="7:21" hidden="1">
      <c r="G507" s="201">
        <v>88</v>
      </c>
      <c r="H507" s="279"/>
      <c r="I507" s="279"/>
      <c r="J507" s="269"/>
      <c r="K507" s="269"/>
      <c r="L507" s="269"/>
      <c r="M507" s="279"/>
      <c r="N507" s="269"/>
      <c r="O507" s="279"/>
      <c r="P507" s="269"/>
      <c r="Q507" s="279"/>
      <c r="R507" s="269"/>
      <c r="S507" s="279"/>
      <c r="T507" s="202"/>
      <c r="U507" s="203"/>
    </row>
    <row r="508" spans="7:21" hidden="1">
      <c r="G508" s="201">
        <v>89</v>
      </c>
      <c r="H508" s="279"/>
      <c r="I508" s="279"/>
      <c r="J508" s="269"/>
      <c r="K508" s="269"/>
      <c r="L508" s="269"/>
      <c r="M508" s="279"/>
      <c r="N508" s="269"/>
      <c r="O508" s="279"/>
      <c r="P508" s="269"/>
      <c r="Q508" s="279"/>
      <c r="R508" s="269"/>
      <c r="S508" s="279"/>
      <c r="T508" s="202"/>
      <c r="U508" s="203"/>
    </row>
    <row r="509" spans="7:21" hidden="1">
      <c r="G509" s="201">
        <v>90</v>
      </c>
      <c r="H509" s="279"/>
      <c r="I509" s="279"/>
      <c r="J509" s="269"/>
      <c r="K509" s="269"/>
      <c r="L509" s="269"/>
      <c r="M509" s="279"/>
      <c r="N509" s="269"/>
      <c r="O509" s="279"/>
      <c r="P509" s="269"/>
      <c r="Q509" s="279"/>
      <c r="R509" s="269"/>
      <c r="S509" s="279"/>
      <c r="T509" s="202"/>
      <c r="U509" s="203"/>
    </row>
    <row r="510" spans="7:21" hidden="1">
      <c r="G510" s="201">
        <v>91</v>
      </c>
      <c r="H510" s="279"/>
      <c r="I510" s="279"/>
      <c r="J510" s="269"/>
      <c r="K510" s="269"/>
      <c r="L510" s="269"/>
      <c r="M510" s="279"/>
      <c r="N510" s="269"/>
      <c r="O510" s="279"/>
      <c r="P510" s="269"/>
      <c r="Q510" s="279"/>
      <c r="R510" s="269"/>
      <c r="S510" s="279"/>
      <c r="T510" s="202"/>
      <c r="U510" s="203"/>
    </row>
    <row r="511" spans="7:21" hidden="1">
      <c r="G511" s="201">
        <v>92</v>
      </c>
      <c r="H511" s="279"/>
      <c r="I511" s="279"/>
      <c r="J511" s="269"/>
      <c r="K511" s="269"/>
      <c r="L511" s="269"/>
      <c r="M511" s="279"/>
      <c r="N511" s="269"/>
      <c r="O511" s="279"/>
      <c r="P511" s="269"/>
      <c r="Q511" s="279"/>
      <c r="R511" s="269"/>
      <c r="S511" s="279"/>
      <c r="T511" s="202"/>
      <c r="U511" s="203"/>
    </row>
    <row r="512" spans="7:21" hidden="1">
      <c r="G512" s="201">
        <v>93</v>
      </c>
      <c r="H512" s="279"/>
      <c r="I512" s="279"/>
      <c r="J512" s="269"/>
      <c r="K512" s="269"/>
      <c r="L512" s="269"/>
      <c r="M512" s="279"/>
      <c r="N512" s="269"/>
      <c r="O512" s="279"/>
      <c r="P512" s="269"/>
      <c r="Q512" s="279"/>
      <c r="R512" s="269"/>
      <c r="S512" s="279"/>
      <c r="T512" s="202"/>
      <c r="U512" s="203"/>
    </row>
    <row r="513" spans="7:21" hidden="1">
      <c r="G513" s="201">
        <v>94</v>
      </c>
      <c r="H513" s="279"/>
      <c r="I513" s="279"/>
      <c r="J513" s="269"/>
      <c r="K513" s="269"/>
      <c r="L513" s="269"/>
      <c r="M513" s="279"/>
      <c r="N513" s="269"/>
      <c r="O513" s="279"/>
      <c r="P513" s="269"/>
      <c r="Q513" s="279"/>
      <c r="R513" s="269"/>
      <c r="S513" s="279"/>
      <c r="T513" s="202"/>
      <c r="U513" s="203"/>
    </row>
    <row r="514" spans="7:21" hidden="1">
      <c r="G514" s="201">
        <v>95</v>
      </c>
      <c r="H514" s="279"/>
      <c r="I514" s="279"/>
      <c r="J514" s="269"/>
      <c r="K514" s="269"/>
      <c r="L514" s="269"/>
      <c r="M514" s="279"/>
      <c r="N514" s="269"/>
      <c r="O514" s="279"/>
      <c r="P514" s="269"/>
      <c r="Q514" s="279"/>
      <c r="R514" s="269"/>
      <c r="S514" s="279"/>
      <c r="T514" s="202"/>
      <c r="U514" s="203"/>
    </row>
    <row r="515" spans="7:21" hidden="1">
      <c r="G515" s="201">
        <v>96</v>
      </c>
      <c r="H515" s="279"/>
      <c r="I515" s="279"/>
      <c r="J515" s="269"/>
      <c r="K515" s="269"/>
      <c r="L515" s="269"/>
      <c r="M515" s="279"/>
      <c r="N515" s="269"/>
      <c r="O515" s="279"/>
      <c r="P515" s="269"/>
      <c r="Q515" s="279"/>
      <c r="R515" s="269"/>
      <c r="S515" s="279"/>
      <c r="T515" s="202"/>
      <c r="U515" s="203"/>
    </row>
    <row r="516" spans="7:21" hidden="1">
      <c r="G516" s="201">
        <v>97</v>
      </c>
      <c r="H516" s="279"/>
      <c r="I516" s="279"/>
      <c r="J516" s="269"/>
      <c r="K516" s="269"/>
      <c r="L516" s="269"/>
      <c r="M516" s="279"/>
      <c r="N516" s="269"/>
      <c r="O516" s="279"/>
      <c r="P516" s="269"/>
      <c r="Q516" s="279"/>
      <c r="R516" s="269"/>
      <c r="S516" s="279"/>
      <c r="T516" s="202"/>
      <c r="U516" s="203"/>
    </row>
    <row r="517" spans="7:21" hidden="1">
      <c r="G517" s="201">
        <v>98</v>
      </c>
      <c r="H517" s="279"/>
      <c r="I517" s="279"/>
      <c r="J517" s="269"/>
      <c r="K517" s="269"/>
      <c r="L517" s="269"/>
      <c r="M517" s="279"/>
      <c r="N517" s="269"/>
      <c r="O517" s="279"/>
      <c r="P517" s="269"/>
      <c r="Q517" s="279"/>
      <c r="R517" s="269"/>
      <c r="S517" s="279"/>
      <c r="T517" s="202"/>
      <c r="U517" s="203"/>
    </row>
    <row r="518" spans="7:21" hidden="1">
      <c r="G518" s="201">
        <v>99</v>
      </c>
      <c r="H518" s="279"/>
      <c r="I518" s="279"/>
      <c r="J518" s="269"/>
      <c r="K518" s="269"/>
      <c r="L518" s="269"/>
      <c r="M518" s="279"/>
      <c r="N518" s="269"/>
      <c r="O518" s="279"/>
      <c r="P518" s="269"/>
      <c r="Q518" s="279"/>
      <c r="R518" s="269"/>
      <c r="S518" s="279"/>
      <c r="T518" s="202"/>
      <c r="U518" s="203"/>
    </row>
    <row r="519" spans="7:21" ht="19.5" hidden="1" thickBot="1">
      <c r="G519" s="204">
        <v>100</v>
      </c>
      <c r="H519" s="205"/>
      <c r="I519" s="205"/>
      <c r="J519" s="206"/>
      <c r="K519" s="206"/>
      <c r="L519" s="206"/>
      <c r="M519" s="205"/>
      <c r="N519" s="206"/>
      <c r="O519" s="205"/>
      <c r="P519" s="206"/>
      <c r="Q519" s="205"/>
      <c r="R519" s="206"/>
      <c r="S519" s="205"/>
      <c r="T519" s="207"/>
      <c r="U519" s="208"/>
    </row>
    <row r="520" spans="7:21">
      <c r="G520" s="195"/>
      <c r="H520" s="195"/>
      <c r="I520" s="195"/>
      <c r="J520" s="195"/>
      <c r="K520" s="195"/>
      <c r="L520" s="195"/>
      <c r="M520" s="195"/>
      <c r="N520" s="195"/>
      <c r="O520" s="195"/>
      <c r="P520" s="195"/>
      <c r="Q520" s="195"/>
      <c r="R520" s="195"/>
      <c r="S520" s="195"/>
      <c r="T520" s="195"/>
      <c r="U520" s="195"/>
    </row>
    <row r="521" spans="7:21" hidden="1"/>
    <row r="522" spans="7:21" hidden="1"/>
    <row r="523" spans="7:21" hidden="1"/>
    <row r="524" spans="7:21" hidden="1"/>
    <row r="525" spans="7:21" hidden="1"/>
    <row r="526" spans="7:21" hidden="1"/>
    <row r="527" spans="7:21" hidden="1"/>
    <row r="528" spans="7:21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spans="7:21" hidden="1"/>
    <row r="610" spans="7:21" hidden="1"/>
    <row r="611" spans="7:21">
      <c r="G611" t="s">
        <v>74</v>
      </c>
    </row>
    <row r="612" spans="7:21" ht="19.5" thickBot="1">
      <c r="G612" s="209" t="s">
        <v>1350</v>
      </c>
      <c r="H612" s="210" t="s">
        <v>1351</v>
      </c>
      <c r="I612" s="210" t="s">
        <v>1352</v>
      </c>
      <c r="J612" s="210" t="s">
        <v>1353</v>
      </c>
      <c r="K612" s="210" t="s">
        <v>1352</v>
      </c>
      <c r="L612" s="210" t="s">
        <v>1354</v>
      </c>
      <c r="M612" s="210" t="s">
        <v>1352</v>
      </c>
      <c r="N612" s="210" t="s">
        <v>1355</v>
      </c>
      <c r="O612" s="210" t="s">
        <v>1352</v>
      </c>
      <c r="P612" s="210" t="s">
        <v>1356</v>
      </c>
      <c r="Q612" s="210" t="s">
        <v>1352</v>
      </c>
      <c r="R612" s="210" t="s">
        <v>1357</v>
      </c>
      <c r="S612" s="210" t="s">
        <v>1352</v>
      </c>
      <c r="T612" s="210" t="s">
        <v>1358</v>
      </c>
      <c r="U612" s="210" t="s">
        <v>1352</v>
      </c>
    </row>
    <row r="613" spans="7:21" hidden="1">
      <c r="G613" s="211">
        <v>500</v>
      </c>
      <c r="H613" s="212">
        <f>COUNT(H614:H617)</f>
        <v>0</v>
      </c>
      <c r="I613" s="212"/>
      <c r="J613" s="213">
        <f t="shared" ref="J613" si="156">COUNT(J614:J617)</f>
        <v>0</v>
      </c>
      <c r="K613" s="213"/>
      <c r="L613" s="213">
        <f t="shared" ref="L613" si="157">COUNT(L614:L617)</f>
        <v>0</v>
      </c>
      <c r="M613" s="212"/>
      <c r="N613" s="213">
        <f t="shared" ref="N613" si="158">COUNT(N614:N617)</f>
        <v>0</v>
      </c>
      <c r="O613" s="212"/>
      <c r="P613" s="213">
        <f t="shared" ref="P613" si="159">COUNT(P614:P617)</f>
        <v>0</v>
      </c>
      <c r="Q613" s="212"/>
      <c r="R613" s="213">
        <f t="shared" ref="R613" si="160">COUNT(R614:R617)</f>
        <v>0</v>
      </c>
      <c r="S613" s="212"/>
      <c r="T613" s="214">
        <f t="shared" ref="T613" si="161">COUNT(T614:T617)</f>
        <v>0</v>
      </c>
      <c r="U613" s="215"/>
    </row>
    <row r="614" spans="7:21" hidden="1">
      <c r="G614" s="216">
        <v>501</v>
      </c>
      <c r="H614" s="280"/>
      <c r="I614" s="280"/>
      <c r="J614" s="281"/>
      <c r="K614" s="281"/>
      <c r="L614" s="281"/>
      <c r="M614" s="280"/>
      <c r="N614" s="281"/>
      <c r="O614" s="280"/>
      <c r="P614" s="281"/>
      <c r="Q614" s="280"/>
      <c r="R614" s="281"/>
      <c r="S614" s="280"/>
      <c r="T614" s="217"/>
      <c r="U614" s="218"/>
    </row>
    <row r="615" spans="7:21" hidden="1">
      <c r="G615" s="216">
        <v>503</v>
      </c>
      <c r="H615" s="280"/>
      <c r="I615" s="280"/>
      <c r="J615" s="281"/>
      <c r="K615" s="281"/>
      <c r="L615" s="281"/>
      <c r="M615" s="280"/>
      <c r="N615" s="281"/>
      <c r="O615" s="280"/>
      <c r="P615" s="281"/>
      <c r="Q615" s="280"/>
      <c r="R615" s="281"/>
      <c r="S615" s="280"/>
      <c r="T615" s="217"/>
      <c r="U615" s="218"/>
    </row>
    <row r="616" spans="7:21" hidden="1">
      <c r="G616" s="216">
        <v>502</v>
      </c>
      <c r="H616" s="280"/>
      <c r="I616" s="280"/>
      <c r="J616" s="281"/>
      <c r="K616" s="281"/>
      <c r="L616" s="281"/>
      <c r="M616" s="280"/>
      <c r="N616" s="281"/>
      <c r="O616" s="280"/>
      <c r="P616" s="281"/>
      <c r="Q616" s="280"/>
      <c r="R616" s="281"/>
      <c r="S616" s="280"/>
      <c r="T616" s="217"/>
      <c r="U616" s="218"/>
    </row>
    <row r="617" spans="7:21" ht="19.5" hidden="1" thickBot="1">
      <c r="G617" s="219">
        <v>504</v>
      </c>
      <c r="H617" s="220"/>
      <c r="I617" s="220"/>
      <c r="J617" s="221"/>
      <c r="K617" s="221"/>
      <c r="L617" s="221"/>
      <c r="M617" s="220"/>
      <c r="N617" s="221"/>
      <c r="O617" s="220"/>
      <c r="P617" s="221"/>
      <c r="Q617" s="220"/>
      <c r="R617" s="221"/>
      <c r="S617" s="220"/>
      <c r="T617" s="222"/>
      <c r="U617" s="223"/>
    </row>
    <row r="618" spans="7:21">
      <c r="G618" s="211">
        <v>0</v>
      </c>
      <c r="H618" s="212">
        <f>COUNT(H619:H668)</f>
        <v>2</v>
      </c>
      <c r="I618" s="212"/>
      <c r="J618" s="213">
        <f>COUNT(J619:J668)</f>
        <v>2</v>
      </c>
      <c r="K618" s="213"/>
      <c r="L618" s="213">
        <f t="shared" ref="L618" si="162">COUNT(L619:L668)</f>
        <v>0</v>
      </c>
      <c r="M618" s="212"/>
      <c r="N618" s="213">
        <f t="shared" ref="N618" si="163">COUNT(N619:N668)</f>
        <v>0</v>
      </c>
      <c r="O618" s="212"/>
      <c r="P618" s="213">
        <f t="shared" ref="P618" si="164">COUNT(P619:P668)</f>
        <v>0</v>
      </c>
      <c r="Q618" s="212"/>
      <c r="R618" s="213">
        <f t="shared" ref="R618" si="165">COUNT(R619:R668)</f>
        <v>0</v>
      </c>
      <c r="S618" s="212"/>
      <c r="T618" s="214">
        <f>COUNT(T619:T668)</f>
        <v>0</v>
      </c>
      <c r="U618" s="215"/>
    </row>
    <row r="619" spans="7:21">
      <c r="G619" s="216">
        <v>1</v>
      </c>
      <c r="H619" s="280">
        <v>301</v>
      </c>
      <c r="I619" s="280">
        <v>200</v>
      </c>
      <c r="J619" s="281">
        <v>301</v>
      </c>
      <c r="K619" s="281">
        <v>200</v>
      </c>
      <c r="L619" s="281"/>
      <c r="M619" s="280"/>
      <c r="N619" s="281"/>
      <c r="O619" s="280"/>
      <c r="P619" s="281"/>
      <c r="Q619" s="280"/>
      <c r="R619" s="281"/>
      <c r="S619" s="280"/>
      <c r="T619" s="217"/>
      <c r="U619" s="218"/>
    </row>
    <row r="620" spans="7:21">
      <c r="G620" s="216">
        <v>2</v>
      </c>
      <c r="H620" s="280">
        <v>303</v>
      </c>
      <c r="I620" s="280">
        <v>200</v>
      </c>
      <c r="J620" s="281">
        <v>303</v>
      </c>
      <c r="K620" s="281">
        <v>200</v>
      </c>
      <c r="L620" s="281"/>
      <c r="M620" s="280"/>
      <c r="N620" s="281"/>
      <c r="O620" s="280"/>
      <c r="P620" s="281"/>
      <c r="Q620" s="280"/>
      <c r="R620" s="281"/>
      <c r="S620" s="280"/>
      <c r="T620" s="217"/>
      <c r="U620" s="218"/>
    </row>
    <row r="621" spans="7:21">
      <c r="G621" s="216">
        <v>3</v>
      </c>
      <c r="H621" s="280"/>
      <c r="I621" s="280"/>
      <c r="J621" s="281"/>
      <c r="K621" s="281"/>
      <c r="L621" s="281"/>
      <c r="M621" s="280"/>
      <c r="N621" s="281"/>
      <c r="O621" s="280"/>
      <c r="P621" s="281"/>
      <c r="Q621" s="280"/>
      <c r="R621" s="281"/>
      <c r="S621" s="280"/>
      <c r="T621" s="217"/>
      <c r="U621" s="218"/>
    </row>
    <row r="622" spans="7:21">
      <c r="G622" s="216">
        <v>4</v>
      </c>
      <c r="H622" s="280"/>
      <c r="I622" s="280"/>
      <c r="J622" s="281"/>
      <c r="K622" s="281"/>
      <c r="L622" s="281"/>
      <c r="M622" s="280"/>
      <c r="N622" s="281"/>
      <c r="O622" s="280"/>
      <c r="P622" s="281"/>
      <c r="Q622" s="280"/>
      <c r="R622" s="281"/>
      <c r="S622" s="280"/>
      <c r="T622" s="217"/>
      <c r="U622" s="218"/>
    </row>
    <row r="623" spans="7:21" ht="19.5" thickBot="1">
      <c r="G623" s="216">
        <v>5</v>
      </c>
      <c r="H623" s="280"/>
      <c r="I623" s="280"/>
      <c r="J623" s="281"/>
      <c r="K623" s="281"/>
      <c r="L623" s="281"/>
      <c r="M623" s="280"/>
      <c r="N623" s="281"/>
      <c r="O623" s="280"/>
      <c r="P623" s="281"/>
      <c r="Q623" s="280"/>
      <c r="R623" s="281"/>
      <c r="S623" s="280"/>
      <c r="T623" s="217"/>
      <c r="U623" s="218"/>
    </row>
    <row r="624" spans="7:21" hidden="1">
      <c r="G624" s="216">
        <v>6</v>
      </c>
      <c r="H624" s="280"/>
      <c r="I624" s="280"/>
      <c r="J624" s="281"/>
      <c r="K624" s="281"/>
      <c r="L624" s="281"/>
      <c r="M624" s="280"/>
      <c r="N624" s="281"/>
      <c r="O624" s="280"/>
      <c r="P624" s="281"/>
      <c r="Q624" s="280"/>
      <c r="R624" s="281"/>
      <c r="S624" s="280"/>
      <c r="T624" s="217"/>
      <c r="U624" s="218"/>
    </row>
    <row r="625" spans="7:21" hidden="1">
      <c r="G625" s="216">
        <v>7</v>
      </c>
      <c r="H625" s="280"/>
      <c r="I625" s="280"/>
      <c r="J625" s="281"/>
      <c r="K625" s="281"/>
      <c r="L625" s="281"/>
      <c r="M625" s="280"/>
      <c r="N625" s="281"/>
      <c r="O625" s="280"/>
      <c r="P625" s="281"/>
      <c r="Q625" s="280"/>
      <c r="R625" s="281"/>
      <c r="S625" s="280"/>
      <c r="T625" s="217"/>
      <c r="U625" s="218"/>
    </row>
    <row r="626" spans="7:21" hidden="1">
      <c r="G626" s="216">
        <v>8</v>
      </c>
      <c r="H626" s="280"/>
      <c r="I626" s="280"/>
      <c r="J626" s="281"/>
      <c r="K626" s="281"/>
      <c r="L626" s="281"/>
      <c r="M626" s="280"/>
      <c r="N626" s="281"/>
      <c r="O626" s="280"/>
      <c r="P626" s="281"/>
      <c r="Q626" s="280"/>
      <c r="R626" s="281"/>
      <c r="S626" s="280"/>
      <c r="T626" s="217"/>
      <c r="U626" s="218"/>
    </row>
    <row r="627" spans="7:21" hidden="1">
      <c r="G627" s="216">
        <v>9</v>
      </c>
      <c r="H627" s="280"/>
      <c r="I627" s="280"/>
      <c r="J627" s="281"/>
      <c r="K627" s="281"/>
      <c r="L627" s="281"/>
      <c r="M627" s="280"/>
      <c r="N627" s="281"/>
      <c r="O627" s="280"/>
      <c r="P627" s="281"/>
      <c r="Q627" s="280"/>
      <c r="R627" s="281"/>
      <c r="S627" s="280"/>
      <c r="T627" s="217"/>
      <c r="U627" s="218"/>
    </row>
    <row r="628" spans="7:21" ht="19.5" hidden="1" thickBot="1">
      <c r="G628" s="216">
        <v>10</v>
      </c>
      <c r="H628" s="280"/>
      <c r="I628" s="280"/>
      <c r="J628" s="281"/>
      <c r="K628" s="281"/>
      <c r="L628" s="281"/>
      <c r="M628" s="280"/>
      <c r="N628" s="281"/>
      <c r="O628" s="280"/>
      <c r="P628" s="281"/>
      <c r="Q628" s="280"/>
      <c r="R628" s="281"/>
      <c r="S628" s="280"/>
      <c r="T628" s="217"/>
      <c r="U628" s="218"/>
    </row>
    <row r="629" spans="7:21" hidden="1">
      <c r="G629" s="216">
        <v>11</v>
      </c>
      <c r="H629" s="280"/>
      <c r="I629" s="280"/>
      <c r="J629" s="281"/>
      <c r="K629" s="281"/>
      <c r="L629" s="281"/>
      <c r="M629" s="280"/>
      <c r="N629" s="281"/>
      <c r="O629" s="280"/>
      <c r="P629" s="281"/>
      <c r="Q629" s="280"/>
      <c r="R629" s="281"/>
      <c r="S629" s="280"/>
      <c r="T629" s="217"/>
      <c r="U629" s="218"/>
    </row>
    <row r="630" spans="7:21" hidden="1">
      <c r="G630" s="216">
        <v>12</v>
      </c>
      <c r="H630" s="280"/>
      <c r="I630" s="280"/>
      <c r="J630" s="281"/>
      <c r="K630" s="281"/>
      <c r="L630" s="281"/>
      <c r="M630" s="280"/>
      <c r="N630" s="281"/>
      <c r="O630" s="280"/>
      <c r="P630" s="281"/>
      <c r="Q630" s="280"/>
      <c r="R630" s="281"/>
      <c r="S630" s="280"/>
      <c r="T630" s="217"/>
      <c r="U630" s="218"/>
    </row>
    <row r="631" spans="7:21" hidden="1">
      <c r="G631" s="216">
        <v>13</v>
      </c>
      <c r="H631" s="280"/>
      <c r="I631" s="280"/>
      <c r="J631" s="281"/>
      <c r="K631" s="281"/>
      <c r="L631" s="281"/>
      <c r="M631" s="280"/>
      <c r="N631" s="281"/>
      <c r="O631" s="280"/>
      <c r="P631" s="281"/>
      <c r="Q631" s="280"/>
      <c r="R631" s="281"/>
      <c r="S631" s="280"/>
      <c r="T631" s="217"/>
      <c r="U631" s="218"/>
    </row>
    <row r="632" spans="7:21" hidden="1">
      <c r="G632" s="216">
        <v>14</v>
      </c>
      <c r="H632" s="280"/>
      <c r="I632" s="280"/>
      <c r="J632" s="281"/>
      <c r="K632" s="281"/>
      <c r="L632" s="281"/>
      <c r="M632" s="280"/>
      <c r="N632" s="281"/>
      <c r="O632" s="280"/>
      <c r="P632" s="281"/>
      <c r="Q632" s="280"/>
      <c r="R632" s="281"/>
      <c r="S632" s="280"/>
      <c r="T632" s="217"/>
      <c r="U632" s="218"/>
    </row>
    <row r="633" spans="7:21" hidden="1">
      <c r="G633" s="216">
        <v>15</v>
      </c>
      <c r="H633" s="280"/>
      <c r="I633" s="280"/>
      <c r="J633" s="281"/>
      <c r="K633" s="281"/>
      <c r="L633" s="281"/>
      <c r="M633" s="280"/>
      <c r="N633" s="281"/>
      <c r="O633" s="280"/>
      <c r="P633" s="281"/>
      <c r="Q633" s="280"/>
      <c r="R633" s="281"/>
      <c r="S633" s="280"/>
      <c r="T633" s="217"/>
      <c r="U633" s="218"/>
    </row>
    <row r="634" spans="7:21" hidden="1">
      <c r="G634" s="216">
        <v>16</v>
      </c>
      <c r="H634" s="280"/>
      <c r="I634" s="280"/>
      <c r="J634" s="281"/>
      <c r="K634" s="281"/>
      <c r="L634" s="281"/>
      <c r="M634" s="280"/>
      <c r="N634" s="281"/>
      <c r="O634" s="280"/>
      <c r="P634" s="281"/>
      <c r="Q634" s="280"/>
      <c r="R634" s="281"/>
      <c r="S634" s="280"/>
      <c r="T634" s="217"/>
      <c r="U634" s="218"/>
    </row>
    <row r="635" spans="7:21" hidden="1">
      <c r="G635" s="216">
        <v>17</v>
      </c>
      <c r="H635" s="280"/>
      <c r="I635" s="280"/>
      <c r="J635" s="281"/>
      <c r="K635" s="281"/>
      <c r="L635" s="281"/>
      <c r="M635" s="280"/>
      <c r="N635" s="281"/>
      <c r="O635" s="280"/>
      <c r="P635" s="281"/>
      <c r="Q635" s="280"/>
      <c r="R635" s="281"/>
      <c r="S635" s="280"/>
      <c r="T635" s="217"/>
      <c r="U635" s="218"/>
    </row>
    <row r="636" spans="7:21" hidden="1">
      <c r="G636" s="216">
        <v>18</v>
      </c>
      <c r="H636" s="280"/>
      <c r="I636" s="280"/>
      <c r="J636" s="281"/>
      <c r="K636" s="281"/>
      <c r="L636" s="281"/>
      <c r="M636" s="280"/>
      <c r="N636" s="281"/>
      <c r="O636" s="280"/>
      <c r="P636" s="281"/>
      <c r="Q636" s="280"/>
      <c r="R636" s="281"/>
      <c r="S636" s="280"/>
      <c r="T636" s="217"/>
      <c r="U636" s="218"/>
    </row>
    <row r="637" spans="7:21" hidden="1">
      <c r="G637" s="216">
        <v>19</v>
      </c>
      <c r="H637" s="280"/>
      <c r="I637" s="280"/>
      <c r="J637" s="281"/>
      <c r="K637" s="281"/>
      <c r="L637" s="281"/>
      <c r="M637" s="280"/>
      <c r="N637" s="281"/>
      <c r="O637" s="280"/>
      <c r="P637" s="281"/>
      <c r="Q637" s="280"/>
      <c r="R637" s="281"/>
      <c r="S637" s="280"/>
      <c r="T637" s="217"/>
      <c r="U637" s="218"/>
    </row>
    <row r="638" spans="7:21" hidden="1">
      <c r="G638" s="216">
        <v>20</v>
      </c>
      <c r="H638" s="280"/>
      <c r="I638" s="280"/>
      <c r="J638" s="281"/>
      <c r="K638" s="281"/>
      <c r="L638" s="281"/>
      <c r="M638" s="280"/>
      <c r="N638" s="281"/>
      <c r="O638" s="280"/>
      <c r="P638" s="281"/>
      <c r="Q638" s="280"/>
      <c r="R638" s="281"/>
      <c r="S638" s="280"/>
      <c r="T638" s="217"/>
      <c r="U638" s="218"/>
    </row>
    <row r="639" spans="7:21" hidden="1">
      <c r="G639" s="216">
        <v>21</v>
      </c>
      <c r="H639" s="280"/>
      <c r="I639" s="280"/>
      <c r="J639" s="281"/>
      <c r="K639" s="281"/>
      <c r="L639" s="281"/>
      <c r="M639" s="280"/>
      <c r="N639" s="281"/>
      <c r="O639" s="280"/>
      <c r="P639" s="281"/>
      <c r="Q639" s="280"/>
      <c r="R639" s="281"/>
      <c r="S639" s="280"/>
      <c r="T639" s="217"/>
      <c r="U639" s="218"/>
    </row>
    <row r="640" spans="7:21" hidden="1">
      <c r="G640" s="216">
        <v>22</v>
      </c>
      <c r="H640" s="280"/>
      <c r="I640" s="280"/>
      <c r="J640" s="281"/>
      <c r="K640" s="281"/>
      <c r="L640" s="281"/>
      <c r="M640" s="280"/>
      <c r="N640" s="281"/>
      <c r="O640" s="280"/>
      <c r="P640" s="281"/>
      <c r="Q640" s="280"/>
      <c r="R640" s="281"/>
      <c r="S640" s="280"/>
      <c r="T640" s="217"/>
      <c r="U640" s="218"/>
    </row>
    <row r="641" spans="7:21" hidden="1">
      <c r="G641" s="216">
        <v>23</v>
      </c>
      <c r="H641" s="280"/>
      <c r="I641" s="280"/>
      <c r="J641" s="281"/>
      <c r="K641" s="281"/>
      <c r="L641" s="281"/>
      <c r="M641" s="280"/>
      <c r="N641" s="281"/>
      <c r="O641" s="280"/>
      <c r="P641" s="281"/>
      <c r="Q641" s="280"/>
      <c r="R641" s="281"/>
      <c r="S641" s="280"/>
      <c r="T641" s="217"/>
      <c r="U641" s="218"/>
    </row>
    <row r="642" spans="7:21" hidden="1">
      <c r="G642" s="216">
        <v>24</v>
      </c>
      <c r="H642" s="280"/>
      <c r="I642" s="280"/>
      <c r="J642" s="281"/>
      <c r="K642" s="281"/>
      <c r="L642" s="281"/>
      <c r="M642" s="280"/>
      <c r="N642" s="281"/>
      <c r="O642" s="280"/>
      <c r="P642" s="281"/>
      <c r="Q642" s="280"/>
      <c r="R642" s="281"/>
      <c r="S642" s="280"/>
      <c r="T642" s="217"/>
      <c r="U642" s="218"/>
    </row>
    <row r="643" spans="7:21" hidden="1">
      <c r="G643" s="216">
        <v>25</v>
      </c>
      <c r="H643" s="280"/>
      <c r="I643" s="280"/>
      <c r="J643" s="281"/>
      <c r="K643" s="281"/>
      <c r="L643" s="281"/>
      <c r="M643" s="280"/>
      <c r="N643" s="281"/>
      <c r="O643" s="280"/>
      <c r="P643" s="281"/>
      <c r="Q643" s="280"/>
      <c r="R643" s="281"/>
      <c r="S643" s="280"/>
      <c r="T643" s="217"/>
      <c r="U643" s="218"/>
    </row>
    <row r="644" spans="7:21" hidden="1">
      <c r="G644" s="216">
        <v>26</v>
      </c>
      <c r="H644" s="280"/>
      <c r="I644" s="280"/>
      <c r="J644" s="281"/>
      <c r="K644" s="281"/>
      <c r="L644" s="281"/>
      <c r="M644" s="280"/>
      <c r="N644" s="281"/>
      <c r="O644" s="280"/>
      <c r="P644" s="281"/>
      <c r="Q644" s="280"/>
      <c r="R644" s="281"/>
      <c r="S644" s="280"/>
      <c r="T644" s="217"/>
      <c r="U644" s="218"/>
    </row>
    <row r="645" spans="7:21" hidden="1">
      <c r="G645" s="216">
        <v>27</v>
      </c>
      <c r="H645" s="280"/>
      <c r="I645" s="280"/>
      <c r="J645" s="281"/>
      <c r="K645" s="281"/>
      <c r="L645" s="281"/>
      <c r="M645" s="280"/>
      <c r="N645" s="281"/>
      <c r="O645" s="280"/>
      <c r="P645" s="281"/>
      <c r="Q645" s="280"/>
      <c r="R645" s="281"/>
      <c r="S645" s="280"/>
      <c r="T645" s="217"/>
      <c r="U645" s="218"/>
    </row>
    <row r="646" spans="7:21" hidden="1">
      <c r="G646" s="216">
        <v>28</v>
      </c>
      <c r="H646" s="280"/>
      <c r="I646" s="280"/>
      <c r="J646" s="281"/>
      <c r="K646" s="281"/>
      <c r="L646" s="281"/>
      <c r="M646" s="280"/>
      <c r="N646" s="281"/>
      <c r="O646" s="280"/>
      <c r="P646" s="281"/>
      <c r="Q646" s="280"/>
      <c r="R646" s="281"/>
      <c r="S646" s="280"/>
      <c r="T646" s="217"/>
      <c r="U646" s="218"/>
    </row>
    <row r="647" spans="7:21" hidden="1">
      <c r="G647" s="216">
        <v>29</v>
      </c>
      <c r="H647" s="280"/>
      <c r="I647" s="280"/>
      <c r="J647" s="281"/>
      <c r="K647" s="281"/>
      <c r="L647" s="281"/>
      <c r="M647" s="280"/>
      <c r="N647" s="281"/>
      <c r="O647" s="280"/>
      <c r="P647" s="281"/>
      <c r="Q647" s="280"/>
      <c r="R647" s="281"/>
      <c r="S647" s="280"/>
      <c r="T647" s="217"/>
      <c r="U647" s="218"/>
    </row>
    <row r="648" spans="7:21" hidden="1">
      <c r="G648" s="216">
        <v>30</v>
      </c>
      <c r="H648" s="280"/>
      <c r="I648" s="280"/>
      <c r="J648" s="281"/>
      <c r="K648" s="281"/>
      <c r="L648" s="281"/>
      <c r="M648" s="280"/>
      <c r="N648" s="281"/>
      <c r="O648" s="280"/>
      <c r="P648" s="281"/>
      <c r="Q648" s="280"/>
      <c r="R648" s="281"/>
      <c r="S648" s="280"/>
      <c r="T648" s="217"/>
      <c r="U648" s="218"/>
    </row>
    <row r="649" spans="7:21" hidden="1">
      <c r="G649" s="216">
        <v>31</v>
      </c>
      <c r="H649" s="280"/>
      <c r="I649" s="280"/>
      <c r="J649" s="281"/>
      <c r="K649" s="281"/>
      <c r="L649" s="281"/>
      <c r="M649" s="280"/>
      <c r="N649" s="281"/>
      <c r="O649" s="280"/>
      <c r="P649" s="281"/>
      <c r="Q649" s="280"/>
      <c r="R649" s="281"/>
      <c r="S649" s="280"/>
      <c r="T649" s="217"/>
      <c r="U649" s="218"/>
    </row>
    <row r="650" spans="7:21" hidden="1">
      <c r="G650" s="216">
        <v>32</v>
      </c>
      <c r="H650" s="280"/>
      <c r="I650" s="280"/>
      <c r="J650" s="281"/>
      <c r="K650" s="281"/>
      <c r="L650" s="281"/>
      <c r="M650" s="280"/>
      <c r="N650" s="281"/>
      <c r="O650" s="280"/>
      <c r="P650" s="281"/>
      <c r="Q650" s="280"/>
      <c r="R650" s="281"/>
      <c r="S650" s="280"/>
      <c r="T650" s="217"/>
      <c r="U650" s="218"/>
    </row>
    <row r="651" spans="7:21" hidden="1">
      <c r="G651" s="216">
        <v>33</v>
      </c>
      <c r="H651" s="280"/>
      <c r="I651" s="280"/>
      <c r="J651" s="281"/>
      <c r="K651" s="281"/>
      <c r="L651" s="281"/>
      <c r="M651" s="280"/>
      <c r="N651" s="281"/>
      <c r="O651" s="280"/>
      <c r="P651" s="281"/>
      <c r="Q651" s="280"/>
      <c r="R651" s="281"/>
      <c r="S651" s="280"/>
      <c r="T651" s="217"/>
      <c r="U651" s="218"/>
    </row>
    <row r="652" spans="7:21" hidden="1">
      <c r="G652" s="216">
        <v>34</v>
      </c>
      <c r="H652" s="280"/>
      <c r="I652" s="280"/>
      <c r="J652" s="281"/>
      <c r="K652" s="281"/>
      <c r="L652" s="281"/>
      <c r="M652" s="280"/>
      <c r="N652" s="281"/>
      <c r="O652" s="280"/>
      <c r="P652" s="281"/>
      <c r="Q652" s="280"/>
      <c r="R652" s="281"/>
      <c r="S652" s="280"/>
      <c r="T652" s="217"/>
      <c r="U652" s="218"/>
    </row>
    <row r="653" spans="7:21" hidden="1">
      <c r="G653" s="216">
        <v>35</v>
      </c>
      <c r="H653" s="280"/>
      <c r="I653" s="280"/>
      <c r="J653" s="281"/>
      <c r="K653" s="281"/>
      <c r="L653" s="281"/>
      <c r="M653" s="280"/>
      <c r="N653" s="281"/>
      <c r="O653" s="280"/>
      <c r="P653" s="281"/>
      <c r="Q653" s="280"/>
      <c r="R653" s="281"/>
      <c r="S653" s="280"/>
      <c r="T653" s="217"/>
      <c r="U653" s="218"/>
    </row>
    <row r="654" spans="7:21" hidden="1">
      <c r="G654" s="216">
        <v>36</v>
      </c>
      <c r="H654" s="280"/>
      <c r="I654" s="280"/>
      <c r="J654" s="281"/>
      <c r="K654" s="281"/>
      <c r="L654" s="281"/>
      <c r="M654" s="280"/>
      <c r="N654" s="281"/>
      <c r="O654" s="280"/>
      <c r="P654" s="281"/>
      <c r="Q654" s="280"/>
      <c r="R654" s="281"/>
      <c r="S654" s="280"/>
      <c r="T654" s="217"/>
      <c r="U654" s="218"/>
    </row>
    <row r="655" spans="7:21" hidden="1">
      <c r="G655" s="216">
        <v>37</v>
      </c>
      <c r="H655" s="280"/>
      <c r="I655" s="280"/>
      <c r="J655" s="281"/>
      <c r="K655" s="281"/>
      <c r="L655" s="281"/>
      <c r="M655" s="280"/>
      <c r="N655" s="281"/>
      <c r="O655" s="280"/>
      <c r="P655" s="281"/>
      <c r="Q655" s="280"/>
      <c r="R655" s="281"/>
      <c r="S655" s="280"/>
      <c r="T655" s="217"/>
      <c r="U655" s="218"/>
    </row>
    <row r="656" spans="7:21" hidden="1">
      <c r="G656" s="216">
        <v>38</v>
      </c>
      <c r="H656" s="280"/>
      <c r="I656" s="280"/>
      <c r="J656" s="281"/>
      <c r="K656" s="281"/>
      <c r="L656" s="281"/>
      <c r="M656" s="280"/>
      <c r="N656" s="281"/>
      <c r="O656" s="280"/>
      <c r="P656" s="281"/>
      <c r="Q656" s="280"/>
      <c r="R656" s="281"/>
      <c r="S656" s="280"/>
      <c r="T656" s="217"/>
      <c r="U656" s="218"/>
    </row>
    <row r="657" spans="7:21" hidden="1">
      <c r="G657" s="216">
        <v>39</v>
      </c>
      <c r="H657" s="280"/>
      <c r="I657" s="280"/>
      <c r="J657" s="281"/>
      <c r="K657" s="281"/>
      <c r="L657" s="281"/>
      <c r="M657" s="280"/>
      <c r="N657" s="281"/>
      <c r="O657" s="280"/>
      <c r="P657" s="281"/>
      <c r="Q657" s="280"/>
      <c r="R657" s="281"/>
      <c r="S657" s="280"/>
      <c r="T657" s="217"/>
      <c r="U657" s="218"/>
    </row>
    <row r="658" spans="7:21" hidden="1">
      <c r="G658" s="216">
        <v>40</v>
      </c>
      <c r="H658" s="280"/>
      <c r="I658" s="280"/>
      <c r="J658" s="281"/>
      <c r="K658" s="281"/>
      <c r="L658" s="281"/>
      <c r="M658" s="280"/>
      <c r="N658" s="281"/>
      <c r="O658" s="280"/>
      <c r="P658" s="281"/>
      <c r="Q658" s="280"/>
      <c r="R658" s="281"/>
      <c r="S658" s="280"/>
      <c r="T658" s="217"/>
      <c r="U658" s="218"/>
    </row>
    <row r="659" spans="7:21" hidden="1">
      <c r="G659" s="216">
        <v>41</v>
      </c>
      <c r="H659" s="280"/>
      <c r="I659" s="280"/>
      <c r="J659" s="281"/>
      <c r="K659" s="281"/>
      <c r="L659" s="281"/>
      <c r="M659" s="280"/>
      <c r="N659" s="281"/>
      <c r="O659" s="280"/>
      <c r="P659" s="281"/>
      <c r="Q659" s="280"/>
      <c r="R659" s="281"/>
      <c r="S659" s="280"/>
      <c r="T659" s="217"/>
      <c r="U659" s="218"/>
    </row>
    <row r="660" spans="7:21" hidden="1">
      <c r="G660" s="216">
        <v>42</v>
      </c>
      <c r="H660" s="280"/>
      <c r="I660" s="280"/>
      <c r="J660" s="281"/>
      <c r="K660" s="281"/>
      <c r="L660" s="281"/>
      <c r="M660" s="280"/>
      <c r="N660" s="281"/>
      <c r="O660" s="280"/>
      <c r="P660" s="281"/>
      <c r="Q660" s="280"/>
      <c r="R660" s="281"/>
      <c r="S660" s="280"/>
      <c r="T660" s="217"/>
      <c r="U660" s="218"/>
    </row>
    <row r="661" spans="7:21" hidden="1">
      <c r="G661" s="216">
        <v>43</v>
      </c>
      <c r="H661" s="280"/>
      <c r="I661" s="280"/>
      <c r="J661" s="281"/>
      <c r="K661" s="281"/>
      <c r="L661" s="281"/>
      <c r="M661" s="280"/>
      <c r="N661" s="281"/>
      <c r="O661" s="280"/>
      <c r="P661" s="281"/>
      <c r="Q661" s="280"/>
      <c r="R661" s="281"/>
      <c r="S661" s="280"/>
      <c r="T661" s="217"/>
      <c r="U661" s="218"/>
    </row>
    <row r="662" spans="7:21" hidden="1">
      <c r="G662" s="216">
        <v>44</v>
      </c>
      <c r="H662" s="280"/>
      <c r="I662" s="280"/>
      <c r="J662" s="281"/>
      <c r="K662" s="281"/>
      <c r="L662" s="281"/>
      <c r="M662" s="280"/>
      <c r="N662" s="281"/>
      <c r="O662" s="280"/>
      <c r="P662" s="281"/>
      <c r="Q662" s="280"/>
      <c r="R662" s="281"/>
      <c r="S662" s="280"/>
      <c r="T662" s="217"/>
      <c r="U662" s="218"/>
    </row>
    <row r="663" spans="7:21" hidden="1">
      <c r="G663" s="216">
        <v>45</v>
      </c>
      <c r="H663" s="280"/>
      <c r="I663" s="280"/>
      <c r="J663" s="281"/>
      <c r="K663" s="281"/>
      <c r="L663" s="281"/>
      <c r="M663" s="280"/>
      <c r="N663" s="281"/>
      <c r="O663" s="280"/>
      <c r="P663" s="281"/>
      <c r="Q663" s="280"/>
      <c r="R663" s="281"/>
      <c r="S663" s="280"/>
      <c r="T663" s="217"/>
      <c r="U663" s="218"/>
    </row>
    <row r="664" spans="7:21" hidden="1">
      <c r="G664" s="216">
        <v>46</v>
      </c>
      <c r="H664" s="280"/>
      <c r="I664" s="280"/>
      <c r="J664" s="281"/>
      <c r="K664" s="281"/>
      <c r="L664" s="281"/>
      <c r="M664" s="280"/>
      <c r="N664" s="281"/>
      <c r="O664" s="280"/>
      <c r="P664" s="281"/>
      <c r="Q664" s="280"/>
      <c r="R664" s="281"/>
      <c r="S664" s="280"/>
      <c r="T664" s="217"/>
      <c r="U664" s="218"/>
    </row>
    <row r="665" spans="7:21" hidden="1">
      <c r="G665" s="216">
        <v>47</v>
      </c>
      <c r="H665" s="280"/>
      <c r="I665" s="280"/>
      <c r="J665" s="281"/>
      <c r="K665" s="281"/>
      <c r="L665" s="281"/>
      <c r="M665" s="280"/>
      <c r="N665" s="281"/>
      <c r="O665" s="280"/>
      <c r="P665" s="281"/>
      <c r="Q665" s="280"/>
      <c r="R665" s="281"/>
      <c r="S665" s="280"/>
      <c r="T665" s="217"/>
      <c r="U665" s="218"/>
    </row>
    <row r="666" spans="7:21" hidden="1">
      <c r="G666" s="216">
        <v>48</v>
      </c>
      <c r="H666" s="280"/>
      <c r="I666" s="280"/>
      <c r="J666" s="281"/>
      <c r="K666" s="281"/>
      <c r="L666" s="281"/>
      <c r="M666" s="280"/>
      <c r="N666" s="281"/>
      <c r="O666" s="280"/>
      <c r="P666" s="281"/>
      <c r="Q666" s="280"/>
      <c r="R666" s="281"/>
      <c r="S666" s="280"/>
      <c r="T666" s="217"/>
      <c r="U666" s="218"/>
    </row>
    <row r="667" spans="7:21" hidden="1">
      <c r="G667" s="216">
        <v>49</v>
      </c>
      <c r="H667" s="280"/>
      <c r="I667" s="280"/>
      <c r="J667" s="281"/>
      <c r="K667" s="281"/>
      <c r="L667" s="281"/>
      <c r="M667" s="280"/>
      <c r="N667" s="281"/>
      <c r="O667" s="280"/>
      <c r="P667" s="281"/>
      <c r="Q667" s="280"/>
      <c r="R667" s="281"/>
      <c r="S667" s="280"/>
      <c r="T667" s="217"/>
      <c r="U667" s="218"/>
    </row>
    <row r="668" spans="7:21" ht="19.5" hidden="1" thickBot="1">
      <c r="G668" s="219">
        <v>50</v>
      </c>
      <c r="H668" s="220"/>
      <c r="I668" s="220"/>
      <c r="J668" s="221"/>
      <c r="K668" s="221"/>
      <c r="L668" s="221"/>
      <c r="M668" s="220"/>
      <c r="N668" s="221"/>
      <c r="O668" s="220"/>
      <c r="P668" s="221"/>
      <c r="Q668" s="220"/>
      <c r="R668" s="221"/>
      <c r="S668" s="220"/>
      <c r="T668" s="222"/>
      <c r="U668" s="223"/>
    </row>
    <row r="669" spans="7:21">
      <c r="G669" s="211">
        <v>0</v>
      </c>
      <c r="H669" s="212">
        <f>COUNT(H670:H719)</f>
        <v>2</v>
      </c>
      <c r="I669" s="212"/>
      <c r="J669" s="213">
        <f>COUNT(J670:J719)</f>
        <v>2</v>
      </c>
      <c r="K669" s="213"/>
      <c r="L669" s="213">
        <f t="shared" ref="L669" si="166">COUNT(L670:L719)</f>
        <v>0</v>
      </c>
      <c r="M669" s="212"/>
      <c r="N669" s="213">
        <f t="shared" ref="N669" si="167">COUNT(N670:N719)</f>
        <v>0</v>
      </c>
      <c r="O669" s="212"/>
      <c r="P669" s="213">
        <f t="shared" ref="P669" si="168">COUNT(P670:P719)</f>
        <v>0</v>
      </c>
      <c r="Q669" s="212"/>
      <c r="R669" s="213">
        <f t="shared" ref="R669" si="169">COUNT(R670:R719)</f>
        <v>0</v>
      </c>
      <c r="S669" s="212"/>
      <c r="T669" s="214">
        <f t="shared" ref="T669" si="170">COUNT(T670:T719)</f>
        <v>0</v>
      </c>
      <c r="U669" s="215"/>
    </row>
    <row r="670" spans="7:21">
      <c r="G670" s="216">
        <v>51</v>
      </c>
      <c r="H670" s="280">
        <v>351</v>
      </c>
      <c r="I670" s="280">
        <v>200</v>
      </c>
      <c r="J670" s="281">
        <v>351</v>
      </c>
      <c r="K670" s="281">
        <v>200</v>
      </c>
      <c r="L670" s="281"/>
      <c r="M670" s="280"/>
      <c r="N670" s="281"/>
      <c r="O670" s="280"/>
      <c r="P670" s="281"/>
      <c r="Q670" s="280"/>
      <c r="R670" s="281"/>
      <c r="S670" s="280"/>
      <c r="T670" s="217"/>
      <c r="U670" s="218"/>
    </row>
    <row r="671" spans="7:21">
      <c r="G671" s="216">
        <v>52</v>
      </c>
      <c r="H671" s="280">
        <v>353</v>
      </c>
      <c r="I671" s="280">
        <v>200</v>
      </c>
      <c r="J671" s="281">
        <v>353</v>
      </c>
      <c r="K671" s="281">
        <v>200</v>
      </c>
      <c r="L671" s="281"/>
      <c r="M671" s="280"/>
      <c r="N671" s="281"/>
      <c r="O671" s="280"/>
      <c r="P671" s="281"/>
      <c r="Q671" s="280"/>
      <c r="R671" s="281"/>
      <c r="S671" s="280"/>
      <c r="T671" s="217"/>
      <c r="U671" s="218"/>
    </row>
    <row r="672" spans="7:21">
      <c r="G672" s="216">
        <v>53</v>
      </c>
      <c r="H672" s="280"/>
      <c r="I672" s="280"/>
      <c r="J672" s="281"/>
      <c r="K672" s="281"/>
      <c r="L672" s="281"/>
      <c r="M672" s="280"/>
      <c r="N672" s="281"/>
      <c r="O672" s="280"/>
      <c r="P672" s="281"/>
      <c r="Q672" s="280"/>
      <c r="R672" s="281"/>
      <c r="S672" s="280"/>
      <c r="T672" s="217"/>
      <c r="U672" s="218"/>
    </row>
    <row r="673" spans="7:21">
      <c r="G673" s="216">
        <v>54</v>
      </c>
      <c r="H673" s="280"/>
      <c r="I673" s="280"/>
      <c r="J673" s="281"/>
      <c r="K673" s="281"/>
      <c r="L673" s="281"/>
      <c r="M673" s="280"/>
      <c r="N673" s="281"/>
      <c r="O673" s="280"/>
      <c r="P673" s="281"/>
      <c r="Q673" s="280"/>
      <c r="R673" s="281"/>
      <c r="S673" s="280"/>
      <c r="T673" s="217"/>
      <c r="U673" s="218"/>
    </row>
    <row r="674" spans="7:21">
      <c r="G674" s="216">
        <v>55</v>
      </c>
      <c r="H674" s="280"/>
      <c r="I674" s="280"/>
      <c r="J674" s="281"/>
      <c r="K674" s="281"/>
      <c r="L674" s="281"/>
      <c r="M674" s="280"/>
      <c r="N674" s="281"/>
      <c r="O674" s="280"/>
      <c r="P674" s="281"/>
      <c r="Q674" s="280"/>
      <c r="R674" s="281"/>
      <c r="S674" s="280"/>
      <c r="T674" s="217"/>
      <c r="U674" s="218"/>
    </row>
    <row r="675" spans="7:21" hidden="1">
      <c r="G675" s="216">
        <v>56</v>
      </c>
      <c r="H675" s="280"/>
      <c r="I675" s="280"/>
      <c r="J675" s="281"/>
      <c r="K675" s="281"/>
      <c r="L675" s="281"/>
      <c r="M675" s="280"/>
      <c r="N675" s="281"/>
      <c r="O675" s="280"/>
      <c r="P675" s="281"/>
      <c r="Q675" s="280"/>
      <c r="R675" s="281"/>
      <c r="S675" s="280"/>
      <c r="T675" s="217"/>
      <c r="U675" s="218"/>
    </row>
    <row r="676" spans="7:21" hidden="1">
      <c r="G676" s="216">
        <v>57</v>
      </c>
      <c r="H676" s="280"/>
      <c r="I676" s="280"/>
      <c r="J676" s="281"/>
      <c r="K676" s="281"/>
      <c r="L676" s="281"/>
      <c r="M676" s="280"/>
      <c r="N676" s="281"/>
      <c r="O676" s="280"/>
      <c r="P676" s="281"/>
      <c r="Q676" s="280"/>
      <c r="R676" s="281"/>
      <c r="S676" s="280"/>
      <c r="T676" s="217"/>
      <c r="U676" s="218"/>
    </row>
    <row r="677" spans="7:21" hidden="1">
      <c r="G677" s="216">
        <v>58</v>
      </c>
      <c r="H677" s="280"/>
      <c r="I677" s="280"/>
      <c r="J677" s="281"/>
      <c r="K677" s="281"/>
      <c r="L677" s="281"/>
      <c r="M677" s="280"/>
      <c r="N677" s="281"/>
      <c r="O677" s="280"/>
      <c r="P677" s="281"/>
      <c r="Q677" s="280"/>
      <c r="R677" s="281"/>
      <c r="S677" s="280"/>
      <c r="T677" s="217"/>
      <c r="U677" s="218"/>
    </row>
    <row r="678" spans="7:21" hidden="1">
      <c r="G678" s="216">
        <v>59</v>
      </c>
      <c r="H678" s="280"/>
      <c r="I678" s="280"/>
      <c r="J678" s="281"/>
      <c r="K678" s="281"/>
      <c r="L678" s="281"/>
      <c r="M678" s="280"/>
      <c r="N678" s="281"/>
      <c r="O678" s="280"/>
      <c r="P678" s="281"/>
      <c r="Q678" s="280"/>
      <c r="R678" s="281"/>
      <c r="S678" s="280"/>
      <c r="T678" s="217"/>
      <c r="U678" s="218"/>
    </row>
    <row r="679" spans="7:21" hidden="1">
      <c r="G679" s="216">
        <v>60</v>
      </c>
      <c r="H679" s="280"/>
      <c r="I679" s="280"/>
      <c r="J679" s="281"/>
      <c r="K679" s="281"/>
      <c r="L679" s="281"/>
      <c r="M679" s="280"/>
      <c r="N679" s="281"/>
      <c r="O679" s="280"/>
      <c r="P679" s="281"/>
      <c r="Q679" s="280"/>
      <c r="R679" s="281"/>
      <c r="S679" s="280"/>
      <c r="T679" s="217"/>
      <c r="U679" s="218"/>
    </row>
    <row r="680" spans="7:21" hidden="1">
      <c r="G680" s="216">
        <v>61</v>
      </c>
      <c r="H680" s="280"/>
      <c r="I680" s="280"/>
      <c r="J680" s="281"/>
      <c r="K680" s="281"/>
      <c r="L680" s="281"/>
      <c r="M680" s="280"/>
      <c r="N680" s="281"/>
      <c r="O680" s="280"/>
      <c r="P680" s="281"/>
      <c r="Q680" s="280"/>
      <c r="R680" s="281"/>
      <c r="S680" s="280"/>
      <c r="T680" s="217"/>
      <c r="U680" s="218"/>
    </row>
    <row r="681" spans="7:21" hidden="1">
      <c r="G681" s="216">
        <v>62</v>
      </c>
      <c r="H681" s="280"/>
      <c r="I681" s="280"/>
      <c r="J681" s="281"/>
      <c r="K681" s="281"/>
      <c r="L681" s="281"/>
      <c r="M681" s="280"/>
      <c r="N681" s="281"/>
      <c r="O681" s="280"/>
      <c r="P681" s="281"/>
      <c r="Q681" s="280"/>
      <c r="R681" s="281"/>
      <c r="S681" s="280"/>
      <c r="T681" s="217"/>
      <c r="U681" s="218"/>
    </row>
    <row r="682" spans="7:21" hidden="1">
      <c r="G682" s="216">
        <v>63</v>
      </c>
      <c r="H682" s="280"/>
      <c r="I682" s="280"/>
      <c r="J682" s="281"/>
      <c r="K682" s="281"/>
      <c r="L682" s="281"/>
      <c r="M682" s="280"/>
      <c r="N682" s="281"/>
      <c r="O682" s="280"/>
      <c r="P682" s="281"/>
      <c r="Q682" s="280"/>
      <c r="R682" s="281"/>
      <c r="S682" s="280"/>
      <c r="T682" s="217"/>
      <c r="U682" s="218"/>
    </row>
    <row r="683" spans="7:21" hidden="1">
      <c r="G683" s="216">
        <v>64</v>
      </c>
      <c r="H683" s="280"/>
      <c r="I683" s="280"/>
      <c r="J683" s="281"/>
      <c r="K683" s="281"/>
      <c r="L683" s="281"/>
      <c r="M683" s="280"/>
      <c r="N683" s="281"/>
      <c r="O683" s="280"/>
      <c r="P683" s="281"/>
      <c r="Q683" s="280"/>
      <c r="R683" s="281"/>
      <c r="S683" s="280"/>
      <c r="T683" s="217"/>
      <c r="U683" s="218"/>
    </row>
    <row r="684" spans="7:21" hidden="1">
      <c r="G684" s="216">
        <v>65</v>
      </c>
      <c r="H684" s="280"/>
      <c r="I684" s="280"/>
      <c r="J684" s="281"/>
      <c r="K684" s="281"/>
      <c r="L684" s="281"/>
      <c r="M684" s="280"/>
      <c r="N684" s="281"/>
      <c r="O684" s="280"/>
      <c r="P684" s="281"/>
      <c r="Q684" s="280"/>
      <c r="R684" s="281"/>
      <c r="S684" s="280"/>
      <c r="T684" s="217"/>
      <c r="U684" s="218"/>
    </row>
    <row r="685" spans="7:21" hidden="1">
      <c r="G685" s="216">
        <v>66</v>
      </c>
      <c r="H685" s="280"/>
      <c r="I685" s="280"/>
      <c r="J685" s="281"/>
      <c r="K685" s="281"/>
      <c r="L685" s="281"/>
      <c r="M685" s="280"/>
      <c r="N685" s="281"/>
      <c r="O685" s="280"/>
      <c r="P685" s="281"/>
      <c r="Q685" s="280"/>
      <c r="R685" s="281"/>
      <c r="S685" s="280"/>
      <c r="T685" s="217"/>
      <c r="U685" s="218"/>
    </row>
    <row r="686" spans="7:21" hidden="1">
      <c r="G686" s="216">
        <v>67</v>
      </c>
      <c r="H686" s="280"/>
      <c r="I686" s="280"/>
      <c r="J686" s="281"/>
      <c r="K686" s="281"/>
      <c r="L686" s="281"/>
      <c r="M686" s="280"/>
      <c r="N686" s="281"/>
      <c r="O686" s="280"/>
      <c r="P686" s="281"/>
      <c r="Q686" s="280"/>
      <c r="R686" s="281"/>
      <c r="S686" s="280"/>
      <c r="T686" s="217"/>
      <c r="U686" s="218"/>
    </row>
    <row r="687" spans="7:21" hidden="1">
      <c r="G687" s="216">
        <v>68</v>
      </c>
      <c r="H687" s="280"/>
      <c r="I687" s="280"/>
      <c r="J687" s="281"/>
      <c r="K687" s="281"/>
      <c r="L687" s="281"/>
      <c r="M687" s="280"/>
      <c r="N687" s="281"/>
      <c r="O687" s="280"/>
      <c r="P687" s="281"/>
      <c r="Q687" s="280"/>
      <c r="R687" s="281"/>
      <c r="S687" s="280"/>
      <c r="T687" s="217"/>
      <c r="U687" s="218"/>
    </row>
    <row r="688" spans="7:21" hidden="1">
      <c r="G688" s="216">
        <v>69</v>
      </c>
      <c r="H688" s="280"/>
      <c r="I688" s="280"/>
      <c r="J688" s="281"/>
      <c r="K688" s="281"/>
      <c r="L688" s="281"/>
      <c r="M688" s="280"/>
      <c r="N688" s="281"/>
      <c r="O688" s="280"/>
      <c r="P688" s="281"/>
      <c r="Q688" s="280"/>
      <c r="R688" s="281"/>
      <c r="S688" s="280"/>
      <c r="T688" s="217"/>
      <c r="U688" s="218"/>
    </row>
    <row r="689" spans="7:21" hidden="1">
      <c r="G689" s="216">
        <v>70</v>
      </c>
      <c r="H689" s="280"/>
      <c r="I689" s="280"/>
      <c r="J689" s="281"/>
      <c r="K689" s="281"/>
      <c r="L689" s="281"/>
      <c r="M689" s="280"/>
      <c r="N689" s="281"/>
      <c r="O689" s="280"/>
      <c r="P689" s="281"/>
      <c r="Q689" s="280"/>
      <c r="R689" s="281"/>
      <c r="S689" s="280"/>
      <c r="T689" s="217"/>
      <c r="U689" s="218"/>
    </row>
    <row r="690" spans="7:21" hidden="1">
      <c r="G690" s="216">
        <v>71</v>
      </c>
      <c r="H690" s="280"/>
      <c r="I690" s="280"/>
      <c r="J690" s="281"/>
      <c r="K690" s="281"/>
      <c r="L690" s="281"/>
      <c r="M690" s="280"/>
      <c r="N690" s="281"/>
      <c r="O690" s="280"/>
      <c r="P690" s="281"/>
      <c r="Q690" s="280"/>
      <c r="R690" s="281"/>
      <c r="S690" s="280"/>
      <c r="T690" s="217"/>
      <c r="U690" s="218"/>
    </row>
    <row r="691" spans="7:21" hidden="1">
      <c r="G691" s="216">
        <v>72</v>
      </c>
      <c r="H691" s="280"/>
      <c r="I691" s="280"/>
      <c r="J691" s="281"/>
      <c r="K691" s="281"/>
      <c r="L691" s="281"/>
      <c r="M691" s="280"/>
      <c r="N691" s="281"/>
      <c r="O691" s="280"/>
      <c r="P691" s="281"/>
      <c r="Q691" s="280"/>
      <c r="R691" s="281"/>
      <c r="S691" s="280"/>
      <c r="T691" s="217"/>
      <c r="U691" s="218"/>
    </row>
    <row r="692" spans="7:21" hidden="1">
      <c r="G692" s="216">
        <v>73</v>
      </c>
      <c r="H692" s="280"/>
      <c r="I692" s="280"/>
      <c r="J692" s="281"/>
      <c r="K692" s="281"/>
      <c r="L692" s="281"/>
      <c r="M692" s="280"/>
      <c r="N692" s="281"/>
      <c r="O692" s="280"/>
      <c r="P692" s="281"/>
      <c r="Q692" s="280"/>
      <c r="R692" s="281"/>
      <c r="S692" s="280"/>
      <c r="T692" s="217"/>
      <c r="U692" s="218"/>
    </row>
    <row r="693" spans="7:21" hidden="1">
      <c r="G693" s="216">
        <v>74</v>
      </c>
      <c r="H693" s="280"/>
      <c r="I693" s="280"/>
      <c r="J693" s="281"/>
      <c r="K693" s="281"/>
      <c r="L693" s="281"/>
      <c r="M693" s="280"/>
      <c r="N693" s="281"/>
      <c r="O693" s="280"/>
      <c r="P693" s="281"/>
      <c r="Q693" s="280"/>
      <c r="R693" s="281"/>
      <c r="S693" s="280"/>
      <c r="T693" s="217"/>
      <c r="U693" s="218"/>
    </row>
    <row r="694" spans="7:21" hidden="1">
      <c r="G694" s="216">
        <v>75</v>
      </c>
      <c r="H694" s="280"/>
      <c r="I694" s="280"/>
      <c r="J694" s="281"/>
      <c r="K694" s="281"/>
      <c r="L694" s="281"/>
      <c r="M694" s="280"/>
      <c r="N694" s="281"/>
      <c r="O694" s="280"/>
      <c r="P694" s="281"/>
      <c r="Q694" s="280"/>
      <c r="R694" s="281"/>
      <c r="S694" s="280"/>
      <c r="T694" s="217"/>
      <c r="U694" s="218"/>
    </row>
    <row r="695" spans="7:21" hidden="1">
      <c r="G695" s="216">
        <v>76</v>
      </c>
      <c r="H695" s="280"/>
      <c r="I695" s="280"/>
      <c r="J695" s="281"/>
      <c r="K695" s="281"/>
      <c r="L695" s="281"/>
      <c r="M695" s="280"/>
      <c r="N695" s="281"/>
      <c r="O695" s="280"/>
      <c r="P695" s="281"/>
      <c r="Q695" s="280"/>
      <c r="R695" s="281"/>
      <c r="S695" s="280"/>
      <c r="T695" s="217"/>
      <c r="U695" s="218"/>
    </row>
    <row r="696" spans="7:21" hidden="1">
      <c r="G696" s="216">
        <v>77</v>
      </c>
      <c r="H696" s="280"/>
      <c r="I696" s="280"/>
      <c r="J696" s="281"/>
      <c r="K696" s="281"/>
      <c r="L696" s="281"/>
      <c r="M696" s="280"/>
      <c r="N696" s="281"/>
      <c r="O696" s="280"/>
      <c r="P696" s="281"/>
      <c r="Q696" s="280"/>
      <c r="R696" s="281"/>
      <c r="S696" s="280"/>
      <c r="T696" s="217"/>
      <c r="U696" s="218"/>
    </row>
    <row r="697" spans="7:21" hidden="1">
      <c r="G697" s="216">
        <v>78</v>
      </c>
      <c r="H697" s="280"/>
      <c r="I697" s="280"/>
      <c r="J697" s="281"/>
      <c r="K697" s="281"/>
      <c r="L697" s="281"/>
      <c r="M697" s="280"/>
      <c r="N697" s="281"/>
      <c r="O697" s="280"/>
      <c r="P697" s="281"/>
      <c r="Q697" s="280"/>
      <c r="R697" s="281"/>
      <c r="S697" s="280"/>
      <c r="T697" s="217"/>
      <c r="U697" s="218"/>
    </row>
    <row r="698" spans="7:21" hidden="1">
      <c r="G698" s="216">
        <v>79</v>
      </c>
      <c r="H698" s="280"/>
      <c r="I698" s="280"/>
      <c r="J698" s="281"/>
      <c r="K698" s="281"/>
      <c r="L698" s="281"/>
      <c r="M698" s="280"/>
      <c r="N698" s="281"/>
      <c r="O698" s="280"/>
      <c r="P698" s="281"/>
      <c r="Q698" s="280"/>
      <c r="R698" s="281"/>
      <c r="S698" s="280"/>
      <c r="T698" s="217"/>
      <c r="U698" s="218"/>
    </row>
    <row r="699" spans="7:21" hidden="1">
      <c r="G699" s="216">
        <v>80</v>
      </c>
      <c r="H699" s="280"/>
      <c r="I699" s="280"/>
      <c r="J699" s="281"/>
      <c r="K699" s="281"/>
      <c r="L699" s="281"/>
      <c r="M699" s="280"/>
      <c r="N699" s="281"/>
      <c r="O699" s="280"/>
      <c r="P699" s="281"/>
      <c r="Q699" s="280"/>
      <c r="R699" s="281"/>
      <c r="S699" s="280"/>
      <c r="T699" s="217"/>
      <c r="U699" s="218"/>
    </row>
    <row r="700" spans="7:21" hidden="1">
      <c r="G700" s="216">
        <v>81</v>
      </c>
      <c r="H700" s="280"/>
      <c r="I700" s="280"/>
      <c r="J700" s="281"/>
      <c r="K700" s="281"/>
      <c r="L700" s="281"/>
      <c r="M700" s="280"/>
      <c r="N700" s="281"/>
      <c r="O700" s="280"/>
      <c r="P700" s="281"/>
      <c r="Q700" s="280"/>
      <c r="R700" s="281"/>
      <c r="S700" s="280"/>
      <c r="T700" s="217"/>
      <c r="U700" s="218"/>
    </row>
    <row r="701" spans="7:21" hidden="1">
      <c r="G701" s="216">
        <v>82</v>
      </c>
      <c r="H701" s="280"/>
      <c r="I701" s="280"/>
      <c r="J701" s="281"/>
      <c r="K701" s="281"/>
      <c r="L701" s="281"/>
      <c r="M701" s="280"/>
      <c r="N701" s="281"/>
      <c r="O701" s="280"/>
      <c r="P701" s="281"/>
      <c r="Q701" s="280"/>
      <c r="R701" s="281"/>
      <c r="S701" s="280"/>
      <c r="T701" s="217"/>
      <c r="U701" s="218"/>
    </row>
    <row r="702" spans="7:21" hidden="1">
      <c r="G702" s="216">
        <v>83</v>
      </c>
      <c r="H702" s="280"/>
      <c r="I702" s="280"/>
      <c r="J702" s="281"/>
      <c r="K702" s="281"/>
      <c r="L702" s="281"/>
      <c r="M702" s="280"/>
      <c r="N702" s="281"/>
      <c r="O702" s="280"/>
      <c r="P702" s="281"/>
      <c r="Q702" s="280"/>
      <c r="R702" s="281"/>
      <c r="S702" s="280"/>
      <c r="T702" s="217"/>
      <c r="U702" s="218"/>
    </row>
    <row r="703" spans="7:21" hidden="1">
      <c r="G703" s="216">
        <v>84</v>
      </c>
      <c r="H703" s="280"/>
      <c r="I703" s="280"/>
      <c r="J703" s="281"/>
      <c r="K703" s="281"/>
      <c r="L703" s="281"/>
      <c r="M703" s="280"/>
      <c r="N703" s="281"/>
      <c r="O703" s="280"/>
      <c r="P703" s="281"/>
      <c r="Q703" s="280"/>
      <c r="R703" s="281"/>
      <c r="S703" s="280"/>
      <c r="T703" s="217"/>
      <c r="U703" s="218"/>
    </row>
    <row r="704" spans="7:21" hidden="1">
      <c r="G704" s="216">
        <v>85</v>
      </c>
      <c r="H704" s="280"/>
      <c r="I704" s="280"/>
      <c r="J704" s="281"/>
      <c r="K704" s="281"/>
      <c r="L704" s="281"/>
      <c r="M704" s="280"/>
      <c r="N704" s="281"/>
      <c r="O704" s="280"/>
      <c r="P704" s="281"/>
      <c r="Q704" s="280"/>
      <c r="R704" s="281"/>
      <c r="S704" s="280"/>
      <c r="T704" s="217"/>
      <c r="U704" s="218"/>
    </row>
    <row r="705" spans="7:21" hidden="1">
      <c r="G705" s="216">
        <v>86</v>
      </c>
      <c r="H705" s="280"/>
      <c r="I705" s="280"/>
      <c r="J705" s="281"/>
      <c r="K705" s="281"/>
      <c r="L705" s="281"/>
      <c r="M705" s="280"/>
      <c r="N705" s="281"/>
      <c r="O705" s="280"/>
      <c r="P705" s="281"/>
      <c r="Q705" s="280"/>
      <c r="R705" s="281"/>
      <c r="S705" s="280"/>
      <c r="T705" s="217"/>
      <c r="U705" s="218"/>
    </row>
    <row r="706" spans="7:21" hidden="1">
      <c r="G706" s="216">
        <v>87</v>
      </c>
      <c r="H706" s="280"/>
      <c r="I706" s="280"/>
      <c r="J706" s="281"/>
      <c r="K706" s="281"/>
      <c r="L706" s="281"/>
      <c r="M706" s="280"/>
      <c r="N706" s="281"/>
      <c r="O706" s="280"/>
      <c r="P706" s="281"/>
      <c r="Q706" s="280"/>
      <c r="R706" s="281"/>
      <c r="S706" s="280"/>
      <c r="T706" s="217"/>
      <c r="U706" s="218"/>
    </row>
    <row r="707" spans="7:21" hidden="1">
      <c r="G707" s="216">
        <v>88</v>
      </c>
      <c r="H707" s="280"/>
      <c r="I707" s="280"/>
      <c r="J707" s="281"/>
      <c r="K707" s="281"/>
      <c r="L707" s="281"/>
      <c r="M707" s="280"/>
      <c r="N707" s="281"/>
      <c r="O707" s="280"/>
      <c r="P707" s="281"/>
      <c r="Q707" s="280"/>
      <c r="R707" s="281"/>
      <c r="S707" s="280"/>
      <c r="T707" s="217"/>
      <c r="U707" s="218"/>
    </row>
    <row r="708" spans="7:21" hidden="1">
      <c r="G708" s="216">
        <v>89</v>
      </c>
      <c r="H708" s="280"/>
      <c r="I708" s="280"/>
      <c r="J708" s="281"/>
      <c r="K708" s="281"/>
      <c r="L708" s="281"/>
      <c r="M708" s="280"/>
      <c r="N708" s="281"/>
      <c r="O708" s="280"/>
      <c r="P708" s="281"/>
      <c r="Q708" s="280"/>
      <c r="R708" s="281"/>
      <c r="S708" s="280"/>
      <c r="T708" s="217"/>
      <c r="U708" s="218"/>
    </row>
    <row r="709" spans="7:21" hidden="1">
      <c r="G709" s="216">
        <v>90</v>
      </c>
      <c r="H709" s="280"/>
      <c r="I709" s="280"/>
      <c r="J709" s="281"/>
      <c r="K709" s="281"/>
      <c r="L709" s="281"/>
      <c r="M709" s="280"/>
      <c r="N709" s="281"/>
      <c r="O709" s="280"/>
      <c r="P709" s="281"/>
      <c r="Q709" s="280"/>
      <c r="R709" s="281"/>
      <c r="S709" s="280"/>
      <c r="T709" s="217"/>
      <c r="U709" s="218"/>
    </row>
    <row r="710" spans="7:21" hidden="1">
      <c r="G710" s="216">
        <v>91</v>
      </c>
      <c r="H710" s="280"/>
      <c r="I710" s="280"/>
      <c r="J710" s="281"/>
      <c r="K710" s="281"/>
      <c r="L710" s="281"/>
      <c r="M710" s="280"/>
      <c r="N710" s="281"/>
      <c r="O710" s="280"/>
      <c r="P710" s="281"/>
      <c r="Q710" s="280"/>
      <c r="R710" s="281"/>
      <c r="S710" s="280"/>
      <c r="T710" s="217"/>
      <c r="U710" s="218"/>
    </row>
    <row r="711" spans="7:21" hidden="1">
      <c r="G711" s="216">
        <v>92</v>
      </c>
      <c r="H711" s="280"/>
      <c r="I711" s="280"/>
      <c r="J711" s="281"/>
      <c r="K711" s="281"/>
      <c r="L711" s="281"/>
      <c r="M711" s="280"/>
      <c r="N711" s="281"/>
      <c r="O711" s="280"/>
      <c r="P711" s="281"/>
      <c r="Q711" s="280"/>
      <c r="R711" s="281"/>
      <c r="S711" s="280"/>
      <c r="T711" s="217"/>
      <c r="U711" s="218"/>
    </row>
    <row r="712" spans="7:21" hidden="1">
      <c r="G712" s="216">
        <v>93</v>
      </c>
      <c r="H712" s="280"/>
      <c r="I712" s="280"/>
      <c r="J712" s="281"/>
      <c r="K712" s="281"/>
      <c r="L712" s="281"/>
      <c r="M712" s="280"/>
      <c r="N712" s="281"/>
      <c r="O712" s="280"/>
      <c r="P712" s="281"/>
      <c r="Q712" s="280"/>
      <c r="R712" s="281"/>
      <c r="S712" s="280"/>
      <c r="T712" s="217"/>
      <c r="U712" s="218"/>
    </row>
    <row r="713" spans="7:21" hidden="1">
      <c r="G713" s="216">
        <v>94</v>
      </c>
      <c r="H713" s="280"/>
      <c r="I713" s="280"/>
      <c r="J713" s="281"/>
      <c r="K713" s="281"/>
      <c r="L713" s="281"/>
      <c r="M713" s="280"/>
      <c r="N713" s="281"/>
      <c r="O713" s="280"/>
      <c r="P713" s="281"/>
      <c r="Q713" s="280"/>
      <c r="R713" s="281"/>
      <c r="S713" s="280"/>
      <c r="T713" s="217"/>
      <c r="U713" s="218"/>
    </row>
    <row r="714" spans="7:21" hidden="1">
      <c r="G714" s="216">
        <v>95</v>
      </c>
      <c r="H714" s="280"/>
      <c r="I714" s="280"/>
      <c r="J714" s="281"/>
      <c r="K714" s="281"/>
      <c r="L714" s="281"/>
      <c r="M714" s="280"/>
      <c r="N714" s="281"/>
      <c r="O714" s="280"/>
      <c r="P714" s="281"/>
      <c r="Q714" s="280"/>
      <c r="R714" s="281"/>
      <c r="S714" s="280"/>
      <c r="T714" s="217"/>
      <c r="U714" s="218"/>
    </row>
    <row r="715" spans="7:21" hidden="1">
      <c r="G715" s="216">
        <v>96</v>
      </c>
      <c r="H715" s="280"/>
      <c r="I715" s="280"/>
      <c r="J715" s="281"/>
      <c r="K715" s="281"/>
      <c r="L715" s="281"/>
      <c r="M715" s="280"/>
      <c r="N715" s="281"/>
      <c r="O715" s="280"/>
      <c r="P715" s="281"/>
      <c r="Q715" s="280"/>
      <c r="R715" s="281"/>
      <c r="S715" s="280"/>
      <c r="T715" s="217"/>
      <c r="U715" s="218"/>
    </row>
    <row r="716" spans="7:21" hidden="1">
      <c r="G716" s="216">
        <v>97</v>
      </c>
      <c r="H716" s="280"/>
      <c r="I716" s="280"/>
      <c r="J716" s="281"/>
      <c r="K716" s="281"/>
      <c r="L716" s="281"/>
      <c r="M716" s="280"/>
      <c r="N716" s="281"/>
      <c r="O716" s="280"/>
      <c r="P716" s="281"/>
      <c r="Q716" s="280"/>
      <c r="R716" s="281"/>
      <c r="S716" s="280"/>
      <c r="T716" s="217"/>
      <c r="U716" s="218"/>
    </row>
    <row r="717" spans="7:21" hidden="1">
      <c r="G717" s="216">
        <v>98</v>
      </c>
      <c r="H717" s="280"/>
      <c r="I717" s="280"/>
      <c r="J717" s="281"/>
      <c r="K717" s="281"/>
      <c r="L717" s="281"/>
      <c r="M717" s="280"/>
      <c r="N717" s="281"/>
      <c r="O717" s="280"/>
      <c r="P717" s="281"/>
      <c r="Q717" s="280"/>
      <c r="R717" s="281"/>
      <c r="S717" s="280"/>
      <c r="T717" s="217"/>
      <c r="U717" s="218"/>
    </row>
    <row r="718" spans="7:21" hidden="1">
      <c r="G718" s="216">
        <v>99</v>
      </c>
      <c r="H718" s="280"/>
      <c r="I718" s="280"/>
      <c r="J718" s="281"/>
      <c r="K718" s="281"/>
      <c r="L718" s="281"/>
      <c r="M718" s="280"/>
      <c r="N718" s="281"/>
      <c r="O718" s="280"/>
      <c r="P718" s="281"/>
      <c r="Q718" s="280"/>
      <c r="R718" s="281"/>
      <c r="S718" s="280"/>
      <c r="T718" s="217"/>
      <c r="U718" s="218"/>
    </row>
    <row r="719" spans="7:21" ht="19.5" hidden="1" thickBot="1">
      <c r="G719" s="219">
        <v>100</v>
      </c>
      <c r="H719" s="220"/>
      <c r="I719" s="220"/>
      <c r="J719" s="221"/>
      <c r="K719" s="221"/>
      <c r="L719" s="221"/>
      <c r="M719" s="220"/>
      <c r="N719" s="221"/>
      <c r="O719" s="220"/>
      <c r="P719" s="221"/>
      <c r="Q719" s="220"/>
      <c r="R719" s="221"/>
      <c r="S719" s="220"/>
      <c r="T719" s="222"/>
      <c r="U719" s="223"/>
    </row>
    <row r="720" spans="7:21" hidden="1">
      <c r="G720" s="210"/>
      <c r="H720" s="210"/>
      <c r="I720" s="210"/>
      <c r="J720" s="210"/>
      <c r="K720" s="210"/>
      <c r="L720" s="210"/>
      <c r="M720" s="210"/>
      <c r="N720" s="210"/>
      <c r="O720" s="210"/>
      <c r="P720" s="210"/>
      <c r="Q720" s="210"/>
      <c r="R720" s="210"/>
      <c r="S720" s="210"/>
      <c r="T720" s="210"/>
      <c r="U720" s="210"/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52B11-210D-49DC-9207-0D7B5E8A0364}">
  <sheetPr>
    <tabColor rgb="FFFFFF00"/>
  </sheetPr>
  <dimension ref="B1:G24"/>
  <sheetViews>
    <sheetView workbookViewId="0">
      <selection activeCell="D14" sqref="D14"/>
    </sheetView>
  </sheetViews>
  <sheetFormatPr defaultRowHeight="18.75"/>
  <cols>
    <col min="2" max="2" width="7.375" customWidth="1"/>
    <col min="3" max="3" width="39.75" customWidth="1"/>
    <col min="4" max="4" width="10.875" customWidth="1"/>
    <col min="5" max="5" width="3.375" customWidth="1"/>
    <col min="6" max="6" width="9.375" customWidth="1"/>
  </cols>
  <sheetData>
    <row r="1" spans="2:6" ht="19.5" thickBot="1"/>
    <row r="2" spans="2:6" ht="18" customHeight="1">
      <c r="B2" t="s">
        <v>68</v>
      </c>
      <c r="D2" s="327">
        <v>1</v>
      </c>
    </row>
    <row r="3" spans="2:6" ht="18" customHeight="1">
      <c r="B3" t="s">
        <v>69</v>
      </c>
      <c r="D3" s="328"/>
    </row>
    <row r="4" spans="2:6" ht="18.600000000000001" customHeight="1" thickBot="1">
      <c r="D4" s="329"/>
    </row>
    <row r="6" spans="2:6">
      <c r="B6" s="178" t="s">
        <v>70</v>
      </c>
      <c r="C6" s="178" t="s">
        <v>71</v>
      </c>
    </row>
    <row r="7" spans="2:6">
      <c r="B7" s="178">
        <v>1</v>
      </c>
      <c r="C7" s="178" t="s">
        <v>72</v>
      </c>
    </row>
    <row r="8" spans="2:6">
      <c r="B8" s="178">
        <v>2</v>
      </c>
      <c r="C8" s="178" t="s">
        <v>73</v>
      </c>
    </row>
    <row r="9" spans="2:6">
      <c r="B9" s="178">
        <v>3</v>
      </c>
      <c r="C9" s="178" t="s">
        <v>74</v>
      </c>
    </row>
    <row r="10" spans="2:6" ht="19.5" thickBot="1"/>
    <row r="11" spans="2:6">
      <c r="B11" t="s">
        <v>75</v>
      </c>
      <c r="D11" s="327">
        <v>6</v>
      </c>
    </row>
    <row r="12" spans="2:6">
      <c r="D12" s="328"/>
    </row>
    <row r="13" spans="2:6" ht="19.5" thickBot="1">
      <c r="D13" s="329"/>
    </row>
    <row r="14" spans="2:6">
      <c r="C14" s="161"/>
    </row>
    <row r="15" spans="2:6">
      <c r="B15" s="178" t="s">
        <v>70</v>
      </c>
      <c r="C15" s="178" t="s">
        <v>76</v>
      </c>
      <c r="D15" s="176" t="s">
        <v>77</v>
      </c>
      <c r="E15" s="176"/>
      <c r="F15" s="236"/>
    </row>
    <row r="16" spans="2:6">
      <c r="B16" s="178">
        <v>1</v>
      </c>
      <c r="C16" s="178" t="str">
        <f>初期ファイル設定①!C4</f>
        <v>千葉市民陸上競技記録会</v>
      </c>
      <c r="D16" s="177">
        <f>初期ファイル設定①!G4</f>
        <v>45049</v>
      </c>
      <c r="E16" s="176" t="str">
        <f>IF(F16="","","～")</f>
        <v/>
      </c>
      <c r="F16" s="237" t="str">
        <f>IF(初期ファイル設定①!H4="","",初期ファイル設定①!H4)</f>
        <v/>
      </c>
    </row>
    <row r="17" spans="2:7">
      <c r="B17" s="178">
        <v>2</v>
      </c>
      <c r="C17" s="178" t="str">
        <f>初期ファイル設定①!C5</f>
        <v>千葉市民総合体育大会陸上競技大会</v>
      </c>
      <c r="D17" s="177">
        <f>初期ファイル設定①!G5</f>
        <v>45066</v>
      </c>
      <c r="E17" s="176" t="str">
        <f t="shared" ref="E17:E22" si="0">IF(F17="","","～")</f>
        <v>～</v>
      </c>
      <c r="F17" s="237">
        <f>IF(初期ファイル設定①!H5="","",初期ファイル設定①!H5)</f>
        <v>45067</v>
      </c>
      <c r="G17" s="116" t="str">
        <f>IF(D2*10+D11=32,"このファイルで小学生個人の申し込みはできません。陸協HPをご確認ください","")</f>
        <v/>
      </c>
    </row>
    <row r="18" spans="2:7">
      <c r="B18" s="178">
        <v>3</v>
      </c>
      <c r="C18" s="178" t="str">
        <f>初期ファイル設定①!C6</f>
        <v>千葉市中学校陸上競技記録会</v>
      </c>
      <c r="D18" s="177">
        <f>初期ファイル設定①!G6</f>
        <v>45094</v>
      </c>
      <c r="E18" s="176" t="str">
        <f t="shared" si="0"/>
        <v/>
      </c>
      <c r="F18" s="237" t="str">
        <f>IF(初期ファイル設定①!H6="","",初期ファイル設定①!H6)</f>
        <v/>
      </c>
      <c r="G18" t="str">
        <f>IF($D$2="","",IF($D$2=1,"","ご希望のカテゴリーの種目はありません."))</f>
        <v/>
      </c>
    </row>
    <row r="19" spans="2:7">
      <c r="B19" s="178">
        <v>4</v>
      </c>
      <c r="C19" s="178" t="str">
        <f>初期ファイル設定①!C7</f>
        <v>千葉市中学校総合体育大会陸上競技の部</v>
      </c>
      <c r="D19" s="177">
        <f>初期ファイル設定①!G7</f>
        <v>45122</v>
      </c>
      <c r="E19" s="176" t="str">
        <f t="shared" si="0"/>
        <v>～</v>
      </c>
      <c r="F19" s="237">
        <f>IF(初期ファイル設定①!H7="","",初期ファイル設定①!H7)</f>
        <v>45124</v>
      </c>
      <c r="G19" t="str">
        <f>IF($D$2="","",IF($D$2=1,"","ご希望のカテゴリーの種目はありません."))</f>
        <v/>
      </c>
    </row>
    <row r="20" spans="2:7">
      <c r="B20" s="178">
        <v>5</v>
      </c>
      <c r="C20" s="178" t="str">
        <f>初期ファイル設定①!C8</f>
        <v>千葉市陸上競技選手権大会</v>
      </c>
      <c r="D20" s="177">
        <f>初期ファイル設定①!G8</f>
        <v>45157</v>
      </c>
      <c r="E20" s="176" t="str">
        <f t="shared" si="0"/>
        <v/>
      </c>
      <c r="F20" s="237" t="str">
        <f>IF(初期ファイル設定①!H8="","",初期ファイル設定①!H8)</f>
        <v/>
      </c>
      <c r="G20" t="str">
        <f>IF($D$2="","",IF($D$2=3,"ご希望のカテゴリーの種目はありません.",""))</f>
        <v/>
      </c>
    </row>
    <row r="21" spans="2:7">
      <c r="B21" s="178">
        <v>6</v>
      </c>
      <c r="C21" s="178" t="str">
        <f>初期ファイル設定①!C9</f>
        <v>千葉市中学校新人陸上競技大会</v>
      </c>
      <c r="D21" s="177">
        <f>初期ファイル設定①!G9</f>
        <v>45185</v>
      </c>
      <c r="E21" s="176" t="str">
        <f t="shared" si="0"/>
        <v>～</v>
      </c>
      <c r="F21" s="237">
        <f>IF(初期ファイル設定①!H9="","",初期ファイル設定①!H9)</f>
        <v>45186</v>
      </c>
      <c r="G21" t="str">
        <f>IF($D$2="","",IF($D$2=1,"","ご希望のカテゴリーの種目はありません."))</f>
        <v/>
      </c>
    </row>
    <row r="22" spans="2:7">
      <c r="B22" s="178">
        <v>7</v>
      </c>
      <c r="C22" s="178" t="str">
        <f>初期ファイル設定①!C10</f>
        <v>千葉市中学校陸上競技秋季大会</v>
      </c>
      <c r="D22" s="177">
        <f>初期ファイル設定①!G10</f>
        <v>45221</v>
      </c>
      <c r="E22" s="176" t="str">
        <f t="shared" si="0"/>
        <v/>
      </c>
      <c r="F22" s="237" t="str">
        <f>IF(初期ファイル設定①!H10="","",初期ファイル設定①!H10)</f>
        <v/>
      </c>
      <c r="G22" t="str">
        <f>IF($D$2="","",IF($D$2=1,"","ご希望のカテゴリーの種目はありません."))</f>
        <v/>
      </c>
    </row>
    <row r="24" spans="2:7" ht="25.5">
      <c r="B24" s="37" t="str">
        <f ca="1">IF(D11="","",IF(初期ファイル設定①!$G$2&lt;TODAY(),"今年度版のフォーマットを使用してください。",""))</f>
        <v/>
      </c>
    </row>
  </sheetData>
  <sheetProtection sheet="1" objects="1" scenarios="1"/>
  <protectedRanges>
    <protectedRange sqref="D2:D4" name="範囲2"/>
    <protectedRange sqref="D11:D13" name="範囲1"/>
  </protectedRanges>
  <mergeCells count="2">
    <mergeCell ref="D11:D13"/>
    <mergeCell ref="D2:D4"/>
  </mergeCells>
  <phoneticPr fontId="1"/>
  <conditionalFormatting sqref="B7:C9">
    <cfRule type="expression" dxfId="5" priority="1">
      <formula>$B7=$D$2</formula>
    </cfRule>
  </conditionalFormatting>
  <conditionalFormatting sqref="B16:F22">
    <cfRule type="expression" dxfId="4" priority="10">
      <formula>$B16=$D$11</formula>
    </cfRule>
  </conditionalFormatting>
  <dataValidations count="2">
    <dataValidation type="list" allowBlank="1" showInputMessage="1" showErrorMessage="1" sqref="D11:D13" xr:uid="{034FA82A-B7B9-4F71-B96E-8154D4847228}">
      <formula1>$B$16:$B$22</formula1>
    </dataValidation>
    <dataValidation type="list" allowBlank="1" showInputMessage="1" showErrorMessage="1" sqref="D2:D4" xr:uid="{CB589208-ED7D-4C1C-B592-C8339F368010}">
      <formula1>$B$7:$B$9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CEAB2-E886-4264-B96D-5C61E83581E6}">
  <sheetPr>
    <tabColor rgb="FFFFFF00"/>
  </sheetPr>
  <dimension ref="A2:J253"/>
  <sheetViews>
    <sheetView workbookViewId="0">
      <pane ySplit="5" topLeftCell="A126" activePane="bottomLeft" state="frozen"/>
      <selection pane="bottomLeft" activeCell="D61" sqref="D61"/>
    </sheetView>
  </sheetViews>
  <sheetFormatPr defaultRowHeight="18.75"/>
  <cols>
    <col min="1" max="1" width="10.625" customWidth="1"/>
    <col min="3" max="3" width="11.125" customWidth="1"/>
    <col min="4" max="4" width="15.25" customWidth="1"/>
    <col min="5" max="5" width="11" customWidth="1"/>
    <col min="6" max="6" width="20.5" customWidth="1"/>
    <col min="7" max="7" width="20.25" customWidth="1"/>
  </cols>
  <sheetData>
    <row r="2" spans="1:10" ht="39" customHeight="1">
      <c r="A2" s="238"/>
      <c r="B2" s="239" t="str">
        <f>IF($A2="","",VLOOKUP($A2,$A$5:$G$436,2,FALSE))</f>
        <v/>
      </c>
      <c r="C2" s="239" t="str">
        <f>IF($A2="","",VLOOKUP($A2,$A$5:$G$436,3,FALSE))</f>
        <v/>
      </c>
      <c r="D2" s="239" t="str">
        <f>IF($A2="","",VLOOKUP($A2,$A$5:$G$436,4,FALSE))</f>
        <v/>
      </c>
      <c r="E2" s="239" t="str">
        <f>IF($A2="","",VLOOKUP($A2,$A$5:$G$436,5,FALSE))</f>
        <v/>
      </c>
      <c r="F2" s="239" t="str">
        <f>IF($A2="","",VLOOKUP($A2,$A$5:$G$436,6,FALSE))</f>
        <v/>
      </c>
      <c r="G2" s="239" t="str">
        <f>IF($A2="","",VLOOKUP($A2,$A$5:$G$436,7,FALSE))</f>
        <v/>
      </c>
    </row>
    <row r="3" spans="1:10">
      <c r="A3" t="s">
        <v>78</v>
      </c>
    </row>
    <row r="4" spans="1:10">
      <c r="A4" s="118" t="s">
        <v>79</v>
      </c>
    </row>
    <row r="5" spans="1:10">
      <c r="A5" s="178" t="s">
        <v>80</v>
      </c>
      <c r="B5" s="178" t="s">
        <v>81</v>
      </c>
      <c r="C5" s="178" t="s">
        <v>82</v>
      </c>
      <c r="D5" s="178" t="s">
        <v>83</v>
      </c>
      <c r="E5" s="178" t="s">
        <v>84</v>
      </c>
      <c r="F5" s="178" t="s">
        <v>85</v>
      </c>
      <c r="G5" s="178" t="s">
        <v>86</v>
      </c>
      <c r="I5" t="s">
        <v>87</v>
      </c>
    </row>
    <row r="6" spans="1:10">
      <c r="A6" s="178">
        <v>1</v>
      </c>
      <c r="B6" s="178">
        <v>12</v>
      </c>
      <c r="C6" s="178" t="s">
        <v>88</v>
      </c>
      <c r="D6" s="178" t="s">
        <v>89</v>
      </c>
      <c r="E6" s="178" t="s">
        <v>88</v>
      </c>
      <c r="F6" s="178" t="s">
        <v>90</v>
      </c>
      <c r="G6" s="178" t="s">
        <v>91</v>
      </c>
      <c r="I6" s="130" t="s">
        <v>92</v>
      </c>
      <c r="J6" t="s">
        <v>93</v>
      </c>
    </row>
    <row r="7" spans="1:10">
      <c r="A7" s="178">
        <v>2</v>
      </c>
      <c r="B7" s="178">
        <v>12</v>
      </c>
      <c r="C7" s="178" t="s">
        <v>94</v>
      </c>
      <c r="D7" s="178" t="s">
        <v>95</v>
      </c>
      <c r="E7" s="178" t="s">
        <v>94</v>
      </c>
      <c r="F7" s="178" t="s">
        <v>96</v>
      </c>
      <c r="G7" s="178" t="s">
        <v>97</v>
      </c>
      <c r="I7" s="130" t="s">
        <v>98</v>
      </c>
      <c r="J7" t="s">
        <v>99</v>
      </c>
    </row>
    <row r="8" spans="1:10">
      <c r="A8" s="178">
        <v>3</v>
      </c>
      <c r="B8" s="178">
        <v>12</v>
      </c>
      <c r="C8" s="178" t="s">
        <v>100</v>
      </c>
      <c r="D8" s="178" t="s">
        <v>101</v>
      </c>
      <c r="E8" s="178" t="s">
        <v>100</v>
      </c>
      <c r="F8" s="178" t="s">
        <v>102</v>
      </c>
      <c r="G8" s="178" t="s">
        <v>103</v>
      </c>
      <c r="I8" s="130">
        <v>81</v>
      </c>
      <c r="J8" t="s">
        <v>104</v>
      </c>
    </row>
    <row r="9" spans="1:10">
      <c r="A9" s="178">
        <v>4</v>
      </c>
      <c r="B9" s="178">
        <v>12</v>
      </c>
      <c r="C9" s="178" t="s">
        <v>105</v>
      </c>
      <c r="D9" s="178" t="s">
        <v>106</v>
      </c>
      <c r="E9" s="178" t="s">
        <v>105</v>
      </c>
      <c r="F9" s="178" t="s">
        <v>107</v>
      </c>
      <c r="G9" s="178" t="s">
        <v>108</v>
      </c>
      <c r="I9" s="130" t="s">
        <v>109</v>
      </c>
      <c r="J9" t="s">
        <v>110</v>
      </c>
    </row>
    <row r="10" spans="1:10">
      <c r="A10" s="178">
        <v>5</v>
      </c>
      <c r="B10" s="178">
        <v>12</v>
      </c>
      <c r="C10" s="178" t="s">
        <v>111</v>
      </c>
      <c r="D10" s="178" t="s">
        <v>112</v>
      </c>
      <c r="E10" s="178" t="s">
        <v>111</v>
      </c>
      <c r="F10" s="178" t="s">
        <v>113</v>
      </c>
      <c r="G10" s="178" t="s">
        <v>114</v>
      </c>
      <c r="I10" s="130" t="s">
        <v>115</v>
      </c>
      <c r="J10" t="s">
        <v>116</v>
      </c>
    </row>
    <row r="11" spans="1:10">
      <c r="A11" s="178">
        <v>6</v>
      </c>
      <c r="B11" s="178">
        <v>12</v>
      </c>
      <c r="C11" s="178" t="s">
        <v>117</v>
      </c>
      <c r="D11" s="178" t="s">
        <v>118</v>
      </c>
      <c r="E11" s="178" t="s">
        <v>117</v>
      </c>
      <c r="F11" s="178" t="s">
        <v>119</v>
      </c>
      <c r="G11" s="178" t="s">
        <v>120</v>
      </c>
      <c r="I11" s="130" t="s">
        <v>121</v>
      </c>
      <c r="J11" t="s">
        <v>122</v>
      </c>
    </row>
    <row r="12" spans="1:10">
      <c r="A12" s="178">
        <v>7</v>
      </c>
      <c r="B12" s="178">
        <v>12</v>
      </c>
      <c r="C12" s="178" t="s">
        <v>123</v>
      </c>
      <c r="D12" s="178" t="s">
        <v>124</v>
      </c>
      <c r="E12" s="178" t="s">
        <v>123</v>
      </c>
      <c r="F12" s="178" t="s">
        <v>125</v>
      </c>
      <c r="G12" s="178" t="s">
        <v>126</v>
      </c>
      <c r="I12" s="130" t="s">
        <v>127</v>
      </c>
      <c r="J12" t="s">
        <v>128</v>
      </c>
    </row>
    <row r="13" spans="1:10">
      <c r="A13" s="178">
        <v>8</v>
      </c>
      <c r="B13" s="178">
        <v>12</v>
      </c>
      <c r="C13" s="178" t="s">
        <v>129</v>
      </c>
      <c r="D13" s="178" t="s">
        <v>130</v>
      </c>
      <c r="E13" s="178" t="s">
        <v>129</v>
      </c>
      <c r="F13" s="178" t="s">
        <v>131</v>
      </c>
      <c r="G13" s="178" t="s">
        <v>132</v>
      </c>
      <c r="I13" s="130" t="s">
        <v>133</v>
      </c>
      <c r="J13" t="s">
        <v>134</v>
      </c>
    </row>
    <row r="14" spans="1:10">
      <c r="A14" s="178">
        <v>9</v>
      </c>
      <c r="B14" s="178">
        <v>12</v>
      </c>
      <c r="C14" s="178" t="s">
        <v>135</v>
      </c>
      <c r="D14" s="178" t="s">
        <v>136</v>
      </c>
      <c r="E14" s="178" t="s">
        <v>135</v>
      </c>
      <c r="F14" s="178" t="s">
        <v>137</v>
      </c>
      <c r="G14" s="178" t="s">
        <v>138</v>
      </c>
      <c r="I14" s="130" t="s">
        <v>139</v>
      </c>
      <c r="J14" t="s">
        <v>140</v>
      </c>
    </row>
    <row r="15" spans="1:10">
      <c r="A15" s="178">
        <v>10</v>
      </c>
      <c r="B15" s="178">
        <v>12</v>
      </c>
      <c r="C15" s="178" t="s">
        <v>141</v>
      </c>
      <c r="D15" s="178" t="s">
        <v>142</v>
      </c>
      <c r="E15" s="178" t="s">
        <v>141</v>
      </c>
      <c r="F15" s="178" t="s">
        <v>143</v>
      </c>
      <c r="G15" s="178" t="s">
        <v>144</v>
      </c>
      <c r="I15" s="130" t="s">
        <v>145</v>
      </c>
      <c r="J15" t="s">
        <v>146</v>
      </c>
    </row>
    <row r="16" spans="1:10">
      <c r="A16" s="178">
        <v>11</v>
      </c>
      <c r="B16" s="178">
        <v>12</v>
      </c>
      <c r="C16" s="178" t="s">
        <v>147</v>
      </c>
      <c r="D16" s="178" t="s">
        <v>148</v>
      </c>
      <c r="E16" s="178" t="s">
        <v>147</v>
      </c>
      <c r="F16" s="178" t="s">
        <v>149</v>
      </c>
      <c r="G16" s="178" t="s">
        <v>150</v>
      </c>
      <c r="I16" s="130" t="s">
        <v>151</v>
      </c>
      <c r="J16" t="s">
        <v>152</v>
      </c>
    </row>
    <row r="17" spans="1:7">
      <c r="A17" s="178">
        <v>12</v>
      </c>
      <c r="B17" s="178">
        <v>12</v>
      </c>
      <c r="C17" s="178" t="s">
        <v>153</v>
      </c>
      <c r="D17" s="178" t="s">
        <v>154</v>
      </c>
      <c r="E17" s="178" t="s">
        <v>153</v>
      </c>
      <c r="F17" s="178" t="s">
        <v>155</v>
      </c>
      <c r="G17" s="178" t="s">
        <v>156</v>
      </c>
    </row>
    <row r="18" spans="1:7">
      <c r="A18" s="178">
        <v>13</v>
      </c>
      <c r="B18" s="178">
        <v>12</v>
      </c>
      <c r="C18" s="178" t="s">
        <v>157</v>
      </c>
      <c r="D18" s="178" t="s">
        <v>158</v>
      </c>
      <c r="E18" s="178" t="s">
        <v>157</v>
      </c>
      <c r="F18" s="178" t="s">
        <v>159</v>
      </c>
      <c r="G18" s="178" t="s">
        <v>160</v>
      </c>
    </row>
    <row r="19" spans="1:7">
      <c r="A19" s="178">
        <v>14</v>
      </c>
      <c r="B19" s="178">
        <v>12</v>
      </c>
      <c r="C19" s="178" t="s">
        <v>161</v>
      </c>
      <c r="D19" s="178" t="s">
        <v>162</v>
      </c>
      <c r="E19" s="178" t="s">
        <v>161</v>
      </c>
      <c r="F19" s="178" t="s">
        <v>163</v>
      </c>
      <c r="G19" s="178" t="s">
        <v>164</v>
      </c>
    </row>
    <row r="20" spans="1:7">
      <c r="A20" s="178">
        <v>15</v>
      </c>
      <c r="B20" s="178">
        <v>12</v>
      </c>
      <c r="C20" s="178" t="s">
        <v>165</v>
      </c>
      <c r="D20" s="178" t="s">
        <v>166</v>
      </c>
      <c r="E20" s="178" t="s">
        <v>165</v>
      </c>
      <c r="F20" s="178" t="s">
        <v>167</v>
      </c>
      <c r="G20" s="178" t="s">
        <v>168</v>
      </c>
    </row>
    <row r="21" spans="1:7">
      <c r="A21" s="178">
        <v>16</v>
      </c>
      <c r="B21" s="178">
        <v>12</v>
      </c>
      <c r="C21" s="178" t="s">
        <v>169</v>
      </c>
      <c r="D21" s="178" t="s">
        <v>170</v>
      </c>
      <c r="E21" s="178" t="s">
        <v>169</v>
      </c>
      <c r="F21" s="178" t="s">
        <v>171</v>
      </c>
      <c r="G21" s="178" t="s">
        <v>172</v>
      </c>
    </row>
    <row r="22" spans="1:7">
      <c r="A22" s="178">
        <v>17</v>
      </c>
      <c r="B22" s="178">
        <v>12</v>
      </c>
      <c r="C22" s="178" t="s">
        <v>173</v>
      </c>
      <c r="D22" s="178" t="s">
        <v>174</v>
      </c>
      <c r="E22" s="178" t="s">
        <v>173</v>
      </c>
      <c r="F22" s="178" t="s">
        <v>175</v>
      </c>
      <c r="G22" s="178" t="s">
        <v>176</v>
      </c>
    </row>
    <row r="23" spans="1:7">
      <c r="A23" s="178">
        <v>18</v>
      </c>
      <c r="B23" s="178">
        <v>12</v>
      </c>
      <c r="C23" s="178" t="s">
        <v>177</v>
      </c>
      <c r="D23" s="178" t="s">
        <v>178</v>
      </c>
      <c r="E23" s="178" t="s">
        <v>177</v>
      </c>
      <c r="F23" s="178" t="s">
        <v>179</v>
      </c>
      <c r="G23" s="178" t="s">
        <v>180</v>
      </c>
    </row>
    <row r="24" spans="1:7">
      <c r="A24" s="178">
        <v>19</v>
      </c>
      <c r="B24" s="178">
        <v>12</v>
      </c>
      <c r="C24" s="178" t="s">
        <v>181</v>
      </c>
      <c r="D24" s="178" t="s">
        <v>182</v>
      </c>
      <c r="E24" s="178" t="s">
        <v>181</v>
      </c>
      <c r="F24" s="178" t="s">
        <v>183</v>
      </c>
      <c r="G24" s="178" t="s">
        <v>184</v>
      </c>
    </row>
    <row r="25" spans="1:7">
      <c r="A25" s="178">
        <v>20</v>
      </c>
      <c r="B25" s="178">
        <v>12</v>
      </c>
      <c r="C25" s="178" t="s">
        <v>185</v>
      </c>
      <c r="D25" s="178" t="s">
        <v>186</v>
      </c>
      <c r="E25" s="178" t="s">
        <v>185</v>
      </c>
      <c r="F25" s="178" t="s">
        <v>187</v>
      </c>
      <c r="G25" s="178" t="s">
        <v>188</v>
      </c>
    </row>
    <row r="26" spans="1:7">
      <c r="A26" s="178">
        <v>22</v>
      </c>
      <c r="B26" s="178">
        <v>12</v>
      </c>
      <c r="C26" s="178" t="s">
        <v>189</v>
      </c>
      <c r="D26" s="178" t="s">
        <v>190</v>
      </c>
      <c r="E26" s="178" t="s">
        <v>189</v>
      </c>
      <c r="F26" s="178" t="s">
        <v>191</v>
      </c>
      <c r="G26" s="178" t="s">
        <v>192</v>
      </c>
    </row>
    <row r="27" spans="1:7">
      <c r="A27" s="178">
        <v>23</v>
      </c>
      <c r="B27" s="178">
        <v>12</v>
      </c>
      <c r="C27" s="178" t="s">
        <v>193</v>
      </c>
      <c r="D27" s="178" t="s">
        <v>194</v>
      </c>
      <c r="E27" s="178" t="s">
        <v>193</v>
      </c>
      <c r="F27" s="178" t="s">
        <v>195</v>
      </c>
      <c r="G27" s="178" t="s">
        <v>196</v>
      </c>
    </row>
    <row r="28" spans="1:7">
      <c r="A28" s="178">
        <v>24</v>
      </c>
      <c r="B28" s="178">
        <v>12</v>
      </c>
      <c r="C28" s="178" t="s">
        <v>197</v>
      </c>
      <c r="D28" s="178" t="s">
        <v>198</v>
      </c>
      <c r="E28" s="178" t="s">
        <v>197</v>
      </c>
      <c r="F28" s="178" t="s">
        <v>199</v>
      </c>
      <c r="G28" s="178" t="s">
        <v>200</v>
      </c>
    </row>
    <row r="29" spans="1:7">
      <c r="A29" s="178">
        <v>25</v>
      </c>
      <c r="B29" s="178">
        <v>12</v>
      </c>
      <c r="C29" s="178" t="s">
        <v>201</v>
      </c>
      <c r="D29" s="178" t="s">
        <v>202</v>
      </c>
      <c r="E29" s="178" t="s">
        <v>201</v>
      </c>
      <c r="F29" s="178" t="s">
        <v>203</v>
      </c>
      <c r="G29" s="178" t="s">
        <v>204</v>
      </c>
    </row>
    <row r="30" spans="1:7">
      <c r="A30" s="178">
        <v>26</v>
      </c>
      <c r="B30" s="178">
        <v>12</v>
      </c>
      <c r="C30" s="178" t="s">
        <v>205</v>
      </c>
      <c r="D30" s="178" t="s">
        <v>206</v>
      </c>
      <c r="E30" s="178" t="s">
        <v>205</v>
      </c>
      <c r="F30" s="178" t="s">
        <v>207</v>
      </c>
      <c r="G30" s="178" t="s">
        <v>208</v>
      </c>
    </row>
    <row r="31" spans="1:7">
      <c r="A31" s="178">
        <v>27</v>
      </c>
      <c r="B31" s="178">
        <v>12</v>
      </c>
      <c r="C31" s="178" t="s">
        <v>209</v>
      </c>
      <c r="D31" s="178" t="s">
        <v>210</v>
      </c>
      <c r="E31" s="178" t="s">
        <v>209</v>
      </c>
      <c r="F31" s="178" t="s">
        <v>211</v>
      </c>
      <c r="G31" s="178" t="s">
        <v>212</v>
      </c>
    </row>
    <row r="32" spans="1:7">
      <c r="A32" s="178">
        <v>29</v>
      </c>
      <c r="B32" s="178">
        <v>12</v>
      </c>
      <c r="C32" s="178" t="s">
        <v>213</v>
      </c>
      <c r="D32" s="178" t="s">
        <v>214</v>
      </c>
      <c r="E32" s="178" t="s">
        <v>213</v>
      </c>
      <c r="F32" s="178" t="s">
        <v>215</v>
      </c>
      <c r="G32" s="178" t="s">
        <v>216</v>
      </c>
    </row>
    <row r="33" spans="1:7">
      <c r="A33" s="178">
        <v>30</v>
      </c>
      <c r="B33" s="178">
        <v>12</v>
      </c>
      <c r="C33" s="178" t="s">
        <v>217</v>
      </c>
      <c r="D33" s="178" t="s">
        <v>218</v>
      </c>
      <c r="E33" s="178" t="s">
        <v>217</v>
      </c>
      <c r="F33" s="178" t="s">
        <v>219</v>
      </c>
      <c r="G33" s="178" t="s">
        <v>220</v>
      </c>
    </row>
    <row r="34" spans="1:7">
      <c r="A34" s="178">
        <v>33</v>
      </c>
      <c r="B34" s="178">
        <v>12</v>
      </c>
      <c r="C34" s="178" t="s">
        <v>221</v>
      </c>
      <c r="D34" s="178" t="s">
        <v>222</v>
      </c>
      <c r="E34" s="178" t="s">
        <v>221</v>
      </c>
      <c r="F34" s="178" t="s">
        <v>223</v>
      </c>
      <c r="G34" s="178" t="s">
        <v>224</v>
      </c>
    </row>
    <row r="35" spans="1:7">
      <c r="A35" s="178">
        <v>34</v>
      </c>
      <c r="B35" s="178">
        <v>12</v>
      </c>
      <c r="C35" s="178" t="s">
        <v>225</v>
      </c>
      <c r="D35" s="178" t="s">
        <v>226</v>
      </c>
      <c r="E35" s="178" t="s">
        <v>225</v>
      </c>
      <c r="F35" s="178" t="s">
        <v>227</v>
      </c>
      <c r="G35" s="178" t="s">
        <v>228</v>
      </c>
    </row>
    <row r="36" spans="1:7">
      <c r="A36" s="178">
        <v>35</v>
      </c>
      <c r="B36" s="178">
        <v>12</v>
      </c>
      <c r="C36" s="178" t="s">
        <v>229</v>
      </c>
      <c r="D36" s="178" t="s">
        <v>230</v>
      </c>
      <c r="E36" s="178" t="s">
        <v>229</v>
      </c>
      <c r="F36" s="178" t="s">
        <v>231</v>
      </c>
      <c r="G36" s="178" t="s">
        <v>232</v>
      </c>
    </row>
    <row r="37" spans="1:7">
      <c r="A37" s="178">
        <v>37</v>
      </c>
      <c r="B37" s="178">
        <v>12</v>
      </c>
      <c r="C37" s="178" t="s">
        <v>233</v>
      </c>
      <c r="D37" s="178" t="s">
        <v>234</v>
      </c>
      <c r="E37" s="178" t="s">
        <v>233</v>
      </c>
      <c r="F37" s="178" t="s">
        <v>235</v>
      </c>
      <c r="G37" s="178" t="s">
        <v>236</v>
      </c>
    </row>
    <row r="38" spans="1:7">
      <c r="A38" s="178">
        <v>38</v>
      </c>
      <c r="B38" s="178">
        <v>12</v>
      </c>
      <c r="C38" s="178" t="s">
        <v>237</v>
      </c>
      <c r="D38" s="178" t="s">
        <v>238</v>
      </c>
      <c r="E38" s="178" t="s">
        <v>237</v>
      </c>
      <c r="F38" s="178" t="s">
        <v>239</v>
      </c>
      <c r="G38" s="178" t="s">
        <v>240</v>
      </c>
    </row>
    <row r="39" spans="1:7">
      <c r="A39" s="178">
        <v>40</v>
      </c>
      <c r="B39" s="178">
        <v>12</v>
      </c>
      <c r="C39" s="178" t="s">
        <v>241</v>
      </c>
      <c r="D39" s="178" t="s">
        <v>242</v>
      </c>
      <c r="E39" s="178" t="s">
        <v>241</v>
      </c>
      <c r="F39" s="178" t="s">
        <v>243</v>
      </c>
      <c r="G39" s="178" t="s">
        <v>244</v>
      </c>
    </row>
    <row r="40" spans="1:7">
      <c r="A40" s="178">
        <v>41</v>
      </c>
      <c r="B40" s="178">
        <v>12</v>
      </c>
      <c r="C40" s="178" t="s">
        <v>245</v>
      </c>
      <c r="D40" s="178" t="s">
        <v>246</v>
      </c>
      <c r="E40" s="178" t="s">
        <v>245</v>
      </c>
      <c r="F40" s="178" t="s">
        <v>247</v>
      </c>
      <c r="G40" s="178" t="s">
        <v>248</v>
      </c>
    </row>
    <row r="41" spans="1:7">
      <c r="A41" s="178">
        <v>42</v>
      </c>
      <c r="B41" s="178">
        <v>12</v>
      </c>
      <c r="C41" s="178" t="s">
        <v>249</v>
      </c>
      <c r="D41" s="178" t="s">
        <v>250</v>
      </c>
      <c r="E41" s="178" t="s">
        <v>249</v>
      </c>
      <c r="F41" s="178" t="s">
        <v>251</v>
      </c>
      <c r="G41" s="178" t="s">
        <v>252</v>
      </c>
    </row>
    <row r="42" spans="1:7">
      <c r="A42" s="178">
        <v>43</v>
      </c>
      <c r="B42" s="178">
        <v>12</v>
      </c>
      <c r="C42" s="178" t="s">
        <v>253</v>
      </c>
      <c r="D42" s="178" t="s">
        <v>254</v>
      </c>
      <c r="E42" s="178" t="s">
        <v>253</v>
      </c>
      <c r="F42" s="178" t="s">
        <v>255</v>
      </c>
      <c r="G42" s="178" t="s">
        <v>256</v>
      </c>
    </row>
    <row r="43" spans="1:7">
      <c r="A43" s="178">
        <v>45</v>
      </c>
      <c r="B43" s="178">
        <v>12</v>
      </c>
      <c r="C43" s="178" t="s">
        <v>257</v>
      </c>
      <c r="D43" s="178" t="s">
        <v>258</v>
      </c>
      <c r="E43" s="178" t="s">
        <v>257</v>
      </c>
      <c r="F43" s="178" t="s">
        <v>259</v>
      </c>
      <c r="G43" s="178" t="s">
        <v>260</v>
      </c>
    </row>
    <row r="44" spans="1:7">
      <c r="A44" s="178">
        <v>46</v>
      </c>
      <c r="B44" s="178">
        <v>12</v>
      </c>
      <c r="C44" s="178" t="s">
        <v>261</v>
      </c>
      <c r="D44" s="178" t="s">
        <v>262</v>
      </c>
      <c r="E44" s="178" t="s">
        <v>261</v>
      </c>
      <c r="F44" s="178" t="s">
        <v>263</v>
      </c>
      <c r="G44" s="178" t="s">
        <v>264</v>
      </c>
    </row>
    <row r="45" spans="1:7">
      <c r="A45" s="178">
        <v>47</v>
      </c>
      <c r="B45" s="178">
        <v>12</v>
      </c>
      <c r="C45" s="178" t="s">
        <v>265</v>
      </c>
      <c r="D45" s="178" t="s">
        <v>266</v>
      </c>
      <c r="E45" s="178" t="s">
        <v>265</v>
      </c>
      <c r="F45" s="178" t="s">
        <v>267</v>
      </c>
      <c r="G45" s="178" t="s">
        <v>268</v>
      </c>
    </row>
    <row r="46" spans="1:7">
      <c r="A46" s="178">
        <v>48</v>
      </c>
      <c r="B46" s="178">
        <v>12</v>
      </c>
      <c r="C46" s="178" t="s">
        <v>269</v>
      </c>
      <c r="D46" s="178" t="s">
        <v>270</v>
      </c>
      <c r="E46" s="178" t="s">
        <v>269</v>
      </c>
      <c r="F46" s="178" t="s">
        <v>271</v>
      </c>
      <c r="G46" s="178" t="s">
        <v>272</v>
      </c>
    </row>
    <row r="47" spans="1:7">
      <c r="A47" s="178">
        <v>49</v>
      </c>
      <c r="B47" s="178">
        <v>12</v>
      </c>
      <c r="C47" s="178" t="s">
        <v>273</v>
      </c>
      <c r="D47" s="178" t="s">
        <v>274</v>
      </c>
      <c r="E47" s="178" t="s">
        <v>273</v>
      </c>
      <c r="F47" s="178" t="s">
        <v>275</v>
      </c>
      <c r="G47" s="178" t="s">
        <v>276</v>
      </c>
    </row>
    <row r="48" spans="1:7">
      <c r="A48" s="178">
        <v>51</v>
      </c>
      <c r="B48" s="178">
        <v>12</v>
      </c>
      <c r="C48" s="178" t="s">
        <v>277</v>
      </c>
      <c r="D48" s="178" t="s">
        <v>278</v>
      </c>
      <c r="E48" s="178" t="s">
        <v>277</v>
      </c>
      <c r="F48" s="178" t="s">
        <v>279</v>
      </c>
      <c r="G48" s="178" t="s">
        <v>280</v>
      </c>
    </row>
    <row r="49" spans="1:7">
      <c r="A49" s="178">
        <v>52</v>
      </c>
      <c r="B49" s="178">
        <v>12</v>
      </c>
      <c r="C49" s="178" t="s">
        <v>281</v>
      </c>
      <c r="D49" s="178" t="s">
        <v>282</v>
      </c>
      <c r="E49" s="178" t="s">
        <v>281</v>
      </c>
      <c r="F49" s="178" t="s">
        <v>283</v>
      </c>
      <c r="G49" s="178" t="s">
        <v>284</v>
      </c>
    </row>
    <row r="50" spans="1:7">
      <c r="A50" s="178">
        <v>53</v>
      </c>
      <c r="B50" s="178">
        <v>12</v>
      </c>
      <c r="C50" s="178" t="s">
        <v>285</v>
      </c>
      <c r="D50" s="178" t="s">
        <v>286</v>
      </c>
      <c r="E50" s="178" t="s">
        <v>285</v>
      </c>
      <c r="F50" s="178" t="s">
        <v>287</v>
      </c>
      <c r="G50" s="178" t="s">
        <v>288</v>
      </c>
    </row>
    <row r="51" spans="1:7">
      <c r="A51" s="178">
        <v>54</v>
      </c>
      <c r="B51" s="178">
        <v>12</v>
      </c>
      <c r="C51" s="178" t="s">
        <v>289</v>
      </c>
      <c r="D51" s="178" t="s">
        <v>290</v>
      </c>
      <c r="E51" s="178" t="s">
        <v>289</v>
      </c>
      <c r="F51" s="178" t="s">
        <v>291</v>
      </c>
      <c r="G51" s="178" t="s">
        <v>292</v>
      </c>
    </row>
    <row r="52" spans="1:7">
      <c r="A52" s="178">
        <v>55</v>
      </c>
      <c r="B52" s="178">
        <v>12</v>
      </c>
      <c r="C52" s="178" t="s">
        <v>293</v>
      </c>
      <c r="D52" s="178" t="s">
        <v>1432</v>
      </c>
      <c r="E52" s="178" t="s">
        <v>293</v>
      </c>
      <c r="F52" s="178" t="s">
        <v>294</v>
      </c>
      <c r="G52" s="178" t="s">
        <v>295</v>
      </c>
    </row>
    <row r="53" spans="1:7">
      <c r="A53" s="178">
        <v>56</v>
      </c>
      <c r="B53" s="178">
        <v>12</v>
      </c>
      <c r="C53" s="178" t="s">
        <v>296</v>
      </c>
      <c r="D53" s="178" t="s">
        <v>297</v>
      </c>
      <c r="E53" s="178" t="s">
        <v>296</v>
      </c>
      <c r="F53" s="178" t="s">
        <v>298</v>
      </c>
      <c r="G53" s="178" t="s">
        <v>299</v>
      </c>
    </row>
    <row r="54" spans="1:7">
      <c r="A54" s="178">
        <v>57</v>
      </c>
      <c r="B54" s="178">
        <v>12</v>
      </c>
      <c r="C54" s="178" t="s">
        <v>300</v>
      </c>
      <c r="D54" s="178" t="s">
        <v>301</v>
      </c>
      <c r="E54" s="178" t="s">
        <v>300</v>
      </c>
      <c r="F54" s="178" t="s">
        <v>302</v>
      </c>
      <c r="G54" s="178" t="s">
        <v>303</v>
      </c>
    </row>
    <row r="55" spans="1:7">
      <c r="A55" s="178">
        <v>58</v>
      </c>
      <c r="B55" s="178">
        <v>12</v>
      </c>
      <c r="C55" s="178" t="s">
        <v>304</v>
      </c>
      <c r="D55" s="178" t="s">
        <v>305</v>
      </c>
      <c r="E55" s="178" t="s">
        <v>304</v>
      </c>
      <c r="F55" s="178" t="s">
        <v>306</v>
      </c>
      <c r="G55" s="178" t="s">
        <v>307</v>
      </c>
    </row>
    <row r="56" spans="1:7">
      <c r="A56" s="178">
        <v>59</v>
      </c>
      <c r="B56" s="178">
        <v>12</v>
      </c>
      <c r="C56" s="178" t="s">
        <v>308</v>
      </c>
      <c r="D56" s="178" t="s">
        <v>309</v>
      </c>
      <c r="E56" s="178" t="s">
        <v>308</v>
      </c>
      <c r="F56" s="178" t="s">
        <v>310</v>
      </c>
      <c r="G56" s="178" t="s">
        <v>311</v>
      </c>
    </row>
    <row r="57" spans="1:7">
      <c r="A57" s="178">
        <v>60</v>
      </c>
      <c r="B57" s="178">
        <v>12</v>
      </c>
      <c r="C57" s="178" t="s">
        <v>312</v>
      </c>
      <c r="D57" s="178" t="s">
        <v>313</v>
      </c>
      <c r="E57" s="178" t="s">
        <v>312</v>
      </c>
      <c r="F57" s="178" t="s">
        <v>314</v>
      </c>
      <c r="G57" s="178" t="s">
        <v>315</v>
      </c>
    </row>
    <row r="58" spans="1:7">
      <c r="A58" s="178">
        <v>61</v>
      </c>
      <c r="B58" s="178">
        <v>12</v>
      </c>
      <c r="C58" s="178" t="s">
        <v>316</v>
      </c>
      <c r="D58" s="178" t="s">
        <v>317</v>
      </c>
      <c r="E58" s="178" t="s">
        <v>316</v>
      </c>
      <c r="F58" s="178" t="s">
        <v>318</v>
      </c>
      <c r="G58" s="178" t="s">
        <v>319</v>
      </c>
    </row>
    <row r="59" spans="1:7">
      <c r="A59" s="178">
        <v>62</v>
      </c>
      <c r="B59" s="178">
        <v>12</v>
      </c>
      <c r="C59" s="103" t="s">
        <v>320</v>
      </c>
      <c r="D59" s="103" t="s">
        <v>321</v>
      </c>
      <c r="E59" s="103" t="s">
        <v>320</v>
      </c>
      <c r="F59" s="103" t="s">
        <v>322</v>
      </c>
      <c r="G59" s="178" t="s">
        <v>323</v>
      </c>
    </row>
    <row r="60" spans="1:7">
      <c r="A60" s="178">
        <v>63</v>
      </c>
      <c r="B60" s="178">
        <v>12</v>
      </c>
      <c r="C60" s="178" t="s">
        <v>1437</v>
      </c>
      <c r="D60" s="178" t="s">
        <v>1441</v>
      </c>
      <c r="E60" s="178" t="s">
        <v>1439</v>
      </c>
      <c r="F60" s="178" t="s">
        <v>1438</v>
      </c>
      <c r="G60" s="178" t="s">
        <v>1440</v>
      </c>
    </row>
    <row r="61" spans="1:7">
      <c r="A61" s="178">
        <v>71</v>
      </c>
      <c r="B61" s="178">
        <v>12</v>
      </c>
      <c r="C61" s="178" t="s">
        <v>324</v>
      </c>
      <c r="D61" s="178" t="s">
        <v>325</v>
      </c>
      <c r="E61" s="178" t="s">
        <v>324</v>
      </c>
      <c r="F61" s="178" t="s">
        <v>326</v>
      </c>
      <c r="G61" s="178" t="s">
        <v>327</v>
      </c>
    </row>
    <row r="62" spans="1:7">
      <c r="A62" s="178">
        <v>72</v>
      </c>
      <c r="B62" s="178">
        <v>12</v>
      </c>
      <c r="C62" s="178" t="s">
        <v>328</v>
      </c>
      <c r="D62" s="178" t="s">
        <v>329</v>
      </c>
      <c r="E62" s="178" t="s">
        <v>328</v>
      </c>
      <c r="F62" s="178" t="s">
        <v>330</v>
      </c>
      <c r="G62" s="178" t="s">
        <v>331</v>
      </c>
    </row>
    <row r="63" spans="1:7">
      <c r="A63" s="178">
        <v>73</v>
      </c>
      <c r="B63" s="103">
        <v>12</v>
      </c>
      <c r="C63" s="103" t="s">
        <v>332</v>
      </c>
      <c r="D63" s="103" t="s">
        <v>333</v>
      </c>
      <c r="E63" s="103" t="s">
        <v>332</v>
      </c>
      <c r="F63" s="103" t="s">
        <v>334</v>
      </c>
      <c r="G63" s="103" t="s">
        <v>335</v>
      </c>
    </row>
    <row r="64" spans="1:7">
      <c r="A64" s="178">
        <v>74</v>
      </c>
      <c r="B64" s="178">
        <v>12</v>
      </c>
      <c r="C64" s="178" t="s">
        <v>336</v>
      </c>
      <c r="D64" s="178" t="s">
        <v>337</v>
      </c>
      <c r="E64" s="178" t="s">
        <v>336</v>
      </c>
      <c r="F64" s="178" t="s">
        <v>338</v>
      </c>
      <c r="G64" s="178" t="s">
        <v>339</v>
      </c>
    </row>
    <row r="65" spans="1:7">
      <c r="A65" s="178">
        <v>75</v>
      </c>
      <c r="B65" s="178">
        <v>12</v>
      </c>
      <c r="C65" s="178" t="s">
        <v>340</v>
      </c>
      <c r="D65" s="178" t="s">
        <v>341</v>
      </c>
      <c r="E65" s="178" t="s">
        <v>340</v>
      </c>
      <c r="F65" s="178" t="s">
        <v>342</v>
      </c>
      <c r="G65" s="178" t="s">
        <v>343</v>
      </c>
    </row>
    <row r="66" spans="1:7">
      <c r="A66" s="178">
        <v>76</v>
      </c>
      <c r="B66" s="178">
        <v>12</v>
      </c>
      <c r="C66" s="178" t="s">
        <v>344</v>
      </c>
      <c r="D66" s="178" t="s">
        <v>345</v>
      </c>
      <c r="E66" s="178" t="s">
        <v>344</v>
      </c>
      <c r="F66" s="178" t="s">
        <v>346</v>
      </c>
      <c r="G66" s="178" t="s">
        <v>347</v>
      </c>
    </row>
    <row r="67" spans="1:7">
      <c r="A67" s="178">
        <v>77</v>
      </c>
      <c r="B67" s="178">
        <v>12</v>
      </c>
      <c r="C67" s="178" t="s">
        <v>348</v>
      </c>
      <c r="D67" s="178" t="s">
        <v>349</v>
      </c>
      <c r="E67" s="178" t="s">
        <v>348</v>
      </c>
      <c r="F67" s="178" t="s">
        <v>350</v>
      </c>
      <c r="G67" s="178" t="s">
        <v>351</v>
      </c>
    </row>
    <row r="68" spans="1:7">
      <c r="A68" s="178">
        <v>81</v>
      </c>
      <c r="B68" s="178">
        <v>12</v>
      </c>
      <c r="C68" s="235"/>
      <c r="D68" s="235"/>
      <c r="E68" s="235"/>
      <c r="F68" s="235"/>
      <c r="G68" s="235"/>
    </row>
    <row r="69" spans="1:7">
      <c r="A69" s="178">
        <v>101</v>
      </c>
      <c r="B69" s="178">
        <v>12</v>
      </c>
      <c r="C69" s="178" t="s">
        <v>352</v>
      </c>
      <c r="D69" s="178" t="s">
        <v>353</v>
      </c>
      <c r="E69" s="178" t="s">
        <v>354</v>
      </c>
      <c r="F69" s="178" t="s">
        <v>355</v>
      </c>
      <c r="G69" s="178" t="s">
        <v>351</v>
      </c>
    </row>
    <row r="70" spans="1:7">
      <c r="A70" s="178">
        <v>102</v>
      </c>
      <c r="B70" s="178">
        <v>12</v>
      </c>
      <c r="C70" s="178" t="s">
        <v>356</v>
      </c>
      <c r="D70" s="178" t="s">
        <v>357</v>
      </c>
      <c r="E70" s="178" t="s">
        <v>358</v>
      </c>
      <c r="F70" s="178" t="s">
        <v>359</v>
      </c>
      <c r="G70" s="178" t="s">
        <v>360</v>
      </c>
    </row>
    <row r="71" spans="1:7">
      <c r="A71" s="178">
        <v>103</v>
      </c>
      <c r="B71" s="178">
        <v>12</v>
      </c>
      <c r="C71" s="178" t="s">
        <v>361</v>
      </c>
      <c r="D71" s="178" t="s">
        <v>362</v>
      </c>
      <c r="E71" s="178" t="s">
        <v>363</v>
      </c>
      <c r="F71" s="178" t="s">
        <v>364</v>
      </c>
      <c r="G71" s="178" t="s">
        <v>365</v>
      </c>
    </row>
    <row r="72" spans="1:7">
      <c r="A72" s="178">
        <v>104</v>
      </c>
      <c r="B72" s="178">
        <v>12</v>
      </c>
      <c r="C72" s="178" t="s">
        <v>366</v>
      </c>
      <c r="D72" s="178" t="s">
        <v>367</v>
      </c>
      <c r="E72" s="178" t="s">
        <v>368</v>
      </c>
      <c r="F72" s="178" t="s">
        <v>369</v>
      </c>
      <c r="G72" s="178" t="s">
        <v>370</v>
      </c>
    </row>
    <row r="73" spans="1:7">
      <c r="A73" s="178">
        <v>105</v>
      </c>
      <c r="B73" s="178">
        <v>12</v>
      </c>
      <c r="C73" s="178" t="s">
        <v>371</v>
      </c>
      <c r="D73" s="178" t="s">
        <v>372</v>
      </c>
      <c r="E73" s="178" t="s">
        <v>373</v>
      </c>
      <c r="F73" s="178" t="s">
        <v>374</v>
      </c>
      <c r="G73" s="178" t="s">
        <v>375</v>
      </c>
    </row>
    <row r="74" spans="1:7">
      <c r="A74" s="178">
        <v>106</v>
      </c>
      <c r="B74" s="178">
        <v>12</v>
      </c>
      <c r="C74" s="178" t="s">
        <v>376</v>
      </c>
      <c r="D74" s="178" t="s">
        <v>377</v>
      </c>
      <c r="E74" s="178" t="s">
        <v>378</v>
      </c>
      <c r="F74" s="178" t="s">
        <v>379</v>
      </c>
      <c r="G74" s="178" t="s">
        <v>380</v>
      </c>
    </row>
    <row r="75" spans="1:7">
      <c r="A75" s="178">
        <v>107</v>
      </c>
      <c r="B75" s="178">
        <v>12</v>
      </c>
      <c r="C75" s="178" t="s">
        <v>381</v>
      </c>
      <c r="D75" s="178" t="s">
        <v>382</v>
      </c>
      <c r="E75" s="178" t="s">
        <v>383</v>
      </c>
      <c r="F75" s="178" t="s">
        <v>384</v>
      </c>
      <c r="G75" s="178" t="s">
        <v>385</v>
      </c>
    </row>
    <row r="76" spans="1:7">
      <c r="A76" s="178">
        <v>108</v>
      </c>
      <c r="B76" s="178">
        <v>12</v>
      </c>
      <c r="C76" s="178" t="s">
        <v>386</v>
      </c>
      <c r="D76" s="178" t="s">
        <v>387</v>
      </c>
      <c r="E76" s="178" t="s">
        <v>388</v>
      </c>
      <c r="F76" s="178" t="s">
        <v>389</v>
      </c>
      <c r="G76" s="178" t="s">
        <v>390</v>
      </c>
    </row>
    <row r="77" spans="1:7">
      <c r="A77" s="178">
        <v>109</v>
      </c>
      <c r="B77" s="178">
        <v>12</v>
      </c>
      <c r="C77" s="178" t="s">
        <v>391</v>
      </c>
      <c r="D77" s="178" t="s">
        <v>392</v>
      </c>
      <c r="E77" s="178" t="s">
        <v>393</v>
      </c>
      <c r="F77" s="178" t="s">
        <v>394</v>
      </c>
      <c r="G77" s="178" t="s">
        <v>395</v>
      </c>
    </row>
    <row r="78" spans="1:7">
      <c r="A78" s="178">
        <v>110</v>
      </c>
      <c r="B78" s="178">
        <v>12</v>
      </c>
      <c r="C78" s="178" t="s">
        <v>396</v>
      </c>
      <c r="D78" s="178" t="s">
        <v>397</v>
      </c>
      <c r="E78" s="178" t="s">
        <v>398</v>
      </c>
      <c r="F78" s="178" t="s">
        <v>399</v>
      </c>
      <c r="G78" s="178" t="s">
        <v>248</v>
      </c>
    </row>
    <row r="79" spans="1:7">
      <c r="A79" s="178">
        <v>111</v>
      </c>
      <c r="B79" s="178">
        <v>12</v>
      </c>
      <c r="C79" s="178" t="s">
        <v>400</v>
      </c>
      <c r="D79" s="178" t="s">
        <v>401</v>
      </c>
      <c r="E79" s="178" t="s">
        <v>402</v>
      </c>
      <c r="F79" s="178" t="s">
        <v>403</v>
      </c>
      <c r="G79" s="178" t="s">
        <v>404</v>
      </c>
    </row>
    <row r="80" spans="1:7">
      <c r="A80" s="178">
        <v>112</v>
      </c>
      <c r="B80" s="178">
        <v>12</v>
      </c>
      <c r="C80" s="178" t="s">
        <v>405</v>
      </c>
      <c r="D80" s="178" t="s">
        <v>406</v>
      </c>
      <c r="E80" s="178" t="s">
        <v>407</v>
      </c>
      <c r="F80" s="178" t="s">
        <v>408</v>
      </c>
      <c r="G80" s="178" t="s">
        <v>156</v>
      </c>
    </row>
    <row r="81" spans="1:7">
      <c r="A81" s="178">
        <v>113</v>
      </c>
      <c r="B81" s="178">
        <v>12</v>
      </c>
      <c r="C81" s="178" t="s">
        <v>409</v>
      </c>
      <c r="D81" s="178" t="s">
        <v>410</v>
      </c>
      <c r="E81" s="178" t="s">
        <v>411</v>
      </c>
      <c r="F81" s="178" t="s">
        <v>412</v>
      </c>
      <c r="G81" s="178" t="s">
        <v>315</v>
      </c>
    </row>
    <row r="82" spans="1:7">
      <c r="A82" s="178">
        <v>114</v>
      </c>
      <c r="B82" s="178">
        <v>12</v>
      </c>
      <c r="C82" s="178" t="s">
        <v>413</v>
      </c>
      <c r="D82" s="178" t="s">
        <v>414</v>
      </c>
      <c r="E82" s="178" t="s">
        <v>415</v>
      </c>
      <c r="F82" s="178" t="s">
        <v>416</v>
      </c>
      <c r="G82" s="178" t="s">
        <v>417</v>
      </c>
    </row>
    <row r="83" spans="1:7">
      <c r="A83" s="178">
        <v>115</v>
      </c>
      <c r="B83" s="178">
        <v>12</v>
      </c>
      <c r="C83" s="178" t="s">
        <v>418</v>
      </c>
      <c r="D83" s="178" t="s">
        <v>419</v>
      </c>
      <c r="E83" s="178" t="s">
        <v>420</v>
      </c>
      <c r="F83" s="178" t="s">
        <v>421</v>
      </c>
      <c r="G83" s="178" t="s">
        <v>422</v>
      </c>
    </row>
    <row r="84" spans="1:7">
      <c r="A84" s="178">
        <v>116</v>
      </c>
      <c r="B84" s="178">
        <v>12</v>
      </c>
      <c r="C84" s="178" t="s">
        <v>423</v>
      </c>
      <c r="D84" s="178" t="s">
        <v>424</v>
      </c>
      <c r="E84" s="178" t="s">
        <v>425</v>
      </c>
      <c r="F84" s="178" t="s">
        <v>426</v>
      </c>
      <c r="G84" s="178" t="s">
        <v>427</v>
      </c>
    </row>
    <row r="85" spans="1:7">
      <c r="A85" s="178">
        <v>117</v>
      </c>
      <c r="B85" s="178">
        <v>12</v>
      </c>
      <c r="C85" s="178" t="s">
        <v>428</v>
      </c>
      <c r="D85" s="178" t="s">
        <v>429</v>
      </c>
      <c r="E85" s="178" t="s">
        <v>430</v>
      </c>
      <c r="F85" s="178" t="s">
        <v>431</v>
      </c>
      <c r="G85" s="178" t="s">
        <v>196</v>
      </c>
    </row>
    <row r="86" spans="1:7">
      <c r="A86" s="178">
        <v>118</v>
      </c>
      <c r="B86" s="178">
        <v>12</v>
      </c>
      <c r="C86" s="178" t="s">
        <v>432</v>
      </c>
      <c r="D86" s="178" t="s">
        <v>433</v>
      </c>
      <c r="E86" s="178" t="s">
        <v>434</v>
      </c>
      <c r="F86" s="178" t="s">
        <v>435</v>
      </c>
      <c r="G86" s="178" t="s">
        <v>436</v>
      </c>
    </row>
    <row r="87" spans="1:7">
      <c r="A87" s="178">
        <v>119</v>
      </c>
      <c r="B87" s="178">
        <v>12</v>
      </c>
      <c r="C87" s="178" t="s">
        <v>437</v>
      </c>
      <c r="D87" s="178" t="s">
        <v>438</v>
      </c>
      <c r="E87" s="178" t="s">
        <v>439</v>
      </c>
      <c r="F87" s="178" t="s">
        <v>440</v>
      </c>
      <c r="G87" s="178" t="s">
        <v>144</v>
      </c>
    </row>
    <row r="88" spans="1:7">
      <c r="A88" s="178">
        <v>120</v>
      </c>
      <c r="B88" s="178">
        <v>12</v>
      </c>
      <c r="C88" s="178" t="s">
        <v>441</v>
      </c>
      <c r="D88" s="178" t="s">
        <v>442</v>
      </c>
      <c r="E88" s="178" t="s">
        <v>443</v>
      </c>
      <c r="F88" s="178" t="s">
        <v>444</v>
      </c>
      <c r="G88" s="178" t="s">
        <v>445</v>
      </c>
    </row>
    <row r="89" spans="1:7">
      <c r="A89" s="178">
        <v>121</v>
      </c>
      <c r="B89" s="178">
        <v>12</v>
      </c>
      <c r="C89" s="178" t="s">
        <v>446</v>
      </c>
      <c r="D89" s="178" t="s">
        <v>447</v>
      </c>
      <c r="E89" s="178" t="s">
        <v>448</v>
      </c>
      <c r="F89" s="178" t="s">
        <v>449</v>
      </c>
      <c r="G89" s="178" t="s">
        <v>450</v>
      </c>
    </row>
    <row r="90" spans="1:7">
      <c r="A90" s="178">
        <v>122</v>
      </c>
      <c r="B90" s="178">
        <v>12</v>
      </c>
      <c r="C90" s="178" t="s">
        <v>451</v>
      </c>
      <c r="D90" s="178" t="s">
        <v>452</v>
      </c>
      <c r="E90" s="178" t="s">
        <v>453</v>
      </c>
      <c r="F90" s="178" t="s">
        <v>454</v>
      </c>
      <c r="G90" s="178" t="s">
        <v>339</v>
      </c>
    </row>
    <row r="91" spans="1:7">
      <c r="A91" s="178">
        <v>123</v>
      </c>
      <c r="B91" s="178">
        <v>12</v>
      </c>
      <c r="C91" s="178" t="s">
        <v>455</v>
      </c>
      <c r="D91" s="178" t="s">
        <v>456</v>
      </c>
      <c r="E91" s="178" t="s">
        <v>457</v>
      </c>
      <c r="F91" s="178" t="s">
        <v>458</v>
      </c>
      <c r="G91" s="178" t="s">
        <v>459</v>
      </c>
    </row>
    <row r="92" spans="1:7">
      <c r="A92" s="178">
        <v>124</v>
      </c>
      <c r="B92" s="178">
        <v>12</v>
      </c>
      <c r="C92" s="178" t="s">
        <v>460</v>
      </c>
      <c r="D92" s="178" t="s">
        <v>461</v>
      </c>
      <c r="E92" s="178" t="s">
        <v>462</v>
      </c>
      <c r="F92" s="178" t="s">
        <v>463</v>
      </c>
      <c r="G92" s="178" t="s">
        <v>464</v>
      </c>
    </row>
    <row r="93" spans="1:7">
      <c r="A93" s="178">
        <v>125</v>
      </c>
      <c r="B93" s="178">
        <v>12</v>
      </c>
      <c r="C93" s="178" t="s">
        <v>465</v>
      </c>
      <c r="D93" s="178" t="s">
        <v>466</v>
      </c>
      <c r="E93" s="178" t="s">
        <v>467</v>
      </c>
      <c r="F93" s="178" t="s">
        <v>468</v>
      </c>
      <c r="G93" s="178" t="s">
        <v>469</v>
      </c>
    </row>
    <row r="94" spans="1:7">
      <c r="A94" s="178">
        <v>126</v>
      </c>
      <c r="B94" s="178">
        <v>12</v>
      </c>
      <c r="C94" s="178" t="s">
        <v>470</v>
      </c>
      <c r="D94" s="178" t="s">
        <v>471</v>
      </c>
      <c r="E94" s="178" t="s">
        <v>472</v>
      </c>
      <c r="F94" s="178" t="s">
        <v>473</v>
      </c>
      <c r="G94" s="178" t="s">
        <v>474</v>
      </c>
    </row>
    <row r="95" spans="1:7">
      <c r="A95" s="178">
        <v>127</v>
      </c>
      <c r="B95" s="178">
        <v>12</v>
      </c>
      <c r="C95" s="178" t="s">
        <v>475</v>
      </c>
      <c r="D95" s="178" t="s">
        <v>476</v>
      </c>
      <c r="E95" s="178" t="s">
        <v>477</v>
      </c>
      <c r="F95" s="178" t="s">
        <v>478</v>
      </c>
      <c r="G95" s="178" t="s">
        <v>479</v>
      </c>
    </row>
    <row r="96" spans="1:7">
      <c r="A96" s="178">
        <v>128</v>
      </c>
      <c r="B96" s="178">
        <v>12</v>
      </c>
      <c r="C96" s="178" t="s">
        <v>480</v>
      </c>
      <c r="D96" s="178" t="s">
        <v>481</v>
      </c>
      <c r="E96" s="178" t="s">
        <v>482</v>
      </c>
      <c r="F96" s="178" t="s">
        <v>483</v>
      </c>
      <c r="G96" s="178" t="s">
        <v>484</v>
      </c>
    </row>
    <row r="97" spans="1:7">
      <c r="A97" s="178">
        <v>129</v>
      </c>
      <c r="B97" s="178">
        <v>12</v>
      </c>
      <c r="C97" s="178" t="s">
        <v>485</v>
      </c>
      <c r="D97" s="178" t="s">
        <v>486</v>
      </c>
      <c r="E97" s="178" t="s">
        <v>487</v>
      </c>
      <c r="F97" s="178" t="s">
        <v>488</v>
      </c>
      <c r="G97" s="178" t="s">
        <v>347</v>
      </c>
    </row>
    <row r="98" spans="1:7">
      <c r="A98" s="178">
        <v>130</v>
      </c>
      <c r="B98" s="178">
        <v>12</v>
      </c>
      <c r="C98" s="178" t="s">
        <v>489</v>
      </c>
      <c r="D98" s="178" t="s">
        <v>490</v>
      </c>
      <c r="E98" s="178" t="s">
        <v>491</v>
      </c>
      <c r="F98" s="178" t="s">
        <v>492</v>
      </c>
      <c r="G98" s="178" t="s">
        <v>493</v>
      </c>
    </row>
    <row r="99" spans="1:7">
      <c r="A99" s="178">
        <v>131</v>
      </c>
      <c r="B99" s="178">
        <v>12</v>
      </c>
      <c r="C99" s="178" t="s">
        <v>494</v>
      </c>
      <c r="D99" s="178" t="s">
        <v>495</v>
      </c>
      <c r="E99" s="178" t="s">
        <v>496</v>
      </c>
      <c r="F99" s="178" t="s">
        <v>497</v>
      </c>
      <c r="G99" s="178" t="s">
        <v>498</v>
      </c>
    </row>
    <row r="100" spans="1:7">
      <c r="A100" s="178">
        <v>132</v>
      </c>
      <c r="B100" s="178">
        <v>12</v>
      </c>
      <c r="C100" s="178" t="s">
        <v>499</v>
      </c>
      <c r="D100" s="178" t="s">
        <v>500</v>
      </c>
      <c r="E100" s="178" t="s">
        <v>501</v>
      </c>
      <c r="F100" s="178" t="s">
        <v>502</v>
      </c>
      <c r="G100" s="178" t="s">
        <v>503</v>
      </c>
    </row>
    <row r="101" spans="1:7">
      <c r="A101" s="178">
        <v>133</v>
      </c>
      <c r="B101" s="178">
        <v>12</v>
      </c>
      <c r="C101" s="178" t="s">
        <v>504</v>
      </c>
      <c r="D101" s="178" t="s">
        <v>505</v>
      </c>
      <c r="E101" s="178" t="s">
        <v>506</v>
      </c>
      <c r="F101" s="178" t="s">
        <v>507</v>
      </c>
      <c r="G101" s="178" t="s">
        <v>508</v>
      </c>
    </row>
    <row r="102" spans="1:7">
      <c r="A102" s="178">
        <v>201</v>
      </c>
      <c r="B102" s="178">
        <v>12</v>
      </c>
      <c r="C102" s="178" t="s">
        <v>509</v>
      </c>
      <c r="D102" s="178" t="s">
        <v>510</v>
      </c>
      <c r="E102" s="178" t="s">
        <v>509</v>
      </c>
      <c r="F102" s="178" t="s">
        <v>509</v>
      </c>
      <c r="G102" s="178" t="s">
        <v>511</v>
      </c>
    </row>
    <row r="103" spans="1:7">
      <c r="A103" s="178">
        <v>221</v>
      </c>
      <c r="B103" s="178">
        <v>12</v>
      </c>
      <c r="C103" s="178" t="s">
        <v>512</v>
      </c>
      <c r="D103" s="178" t="s">
        <v>513</v>
      </c>
      <c r="E103" s="178" t="s">
        <v>512</v>
      </c>
      <c r="F103" s="178" t="s">
        <v>512</v>
      </c>
      <c r="G103" s="178" t="s">
        <v>514</v>
      </c>
    </row>
    <row r="104" spans="1:7">
      <c r="A104" s="178">
        <v>231</v>
      </c>
      <c r="B104" s="178">
        <v>12</v>
      </c>
      <c r="C104" s="178" t="s">
        <v>515</v>
      </c>
      <c r="D104" s="178" t="s">
        <v>516</v>
      </c>
      <c r="E104" s="178" t="s">
        <v>515</v>
      </c>
      <c r="F104" s="178" t="s">
        <v>515</v>
      </c>
      <c r="G104" s="178" t="s">
        <v>515</v>
      </c>
    </row>
    <row r="105" spans="1:7">
      <c r="A105" s="178">
        <v>232</v>
      </c>
      <c r="B105" s="178">
        <v>12</v>
      </c>
      <c r="C105" s="178" t="s">
        <v>517</v>
      </c>
      <c r="D105" s="178" t="s">
        <v>518</v>
      </c>
      <c r="E105" s="178" t="s">
        <v>517</v>
      </c>
      <c r="F105" s="178" t="s">
        <v>517</v>
      </c>
      <c r="G105" s="178" t="s">
        <v>519</v>
      </c>
    </row>
    <row r="106" spans="1:7">
      <c r="A106" s="178">
        <v>233</v>
      </c>
      <c r="B106" s="178">
        <v>12</v>
      </c>
      <c r="C106" s="178" t="s">
        <v>520</v>
      </c>
      <c r="D106" s="178" t="s">
        <v>521</v>
      </c>
      <c r="E106" s="178" t="s">
        <v>520</v>
      </c>
      <c r="F106" s="178" t="s">
        <v>520</v>
      </c>
      <c r="G106" s="178" t="s">
        <v>522</v>
      </c>
    </row>
    <row r="107" spans="1:7">
      <c r="A107" s="178">
        <v>234</v>
      </c>
      <c r="B107" s="178">
        <v>12</v>
      </c>
      <c r="C107" s="178" t="s">
        <v>523</v>
      </c>
      <c r="D107" s="178" t="s">
        <v>524</v>
      </c>
      <c r="E107" s="178" t="s">
        <v>523</v>
      </c>
      <c r="F107" s="178" t="s">
        <v>523</v>
      </c>
      <c r="G107" s="178" t="s">
        <v>525</v>
      </c>
    </row>
    <row r="108" spans="1:7">
      <c r="A108" s="178">
        <v>235</v>
      </c>
      <c r="B108" s="178">
        <v>12</v>
      </c>
      <c r="C108" s="178" t="s">
        <v>526</v>
      </c>
      <c r="D108" s="178" t="s">
        <v>527</v>
      </c>
      <c r="E108" s="178" t="s">
        <v>526</v>
      </c>
      <c r="F108" s="178" t="s">
        <v>526</v>
      </c>
      <c r="G108" s="178" t="s">
        <v>528</v>
      </c>
    </row>
    <row r="109" spans="1:7">
      <c r="A109" s="178">
        <v>236</v>
      </c>
      <c r="B109" s="178">
        <v>12</v>
      </c>
      <c r="C109" s="178" t="s">
        <v>529</v>
      </c>
      <c r="D109" s="178" t="s">
        <v>530</v>
      </c>
      <c r="E109" s="178" t="s">
        <v>529</v>
      </c>
      <c r="F109" s="178" t="s">
        <v>529</v>
      </c>
      <c r="G109" s="178" t="s">
        <v>531</v>
      </c>
    </row>
    <row r="110" spans="1:7">
      <c r="A110" s="178">
        <v>237</v>
      </c>
      <c r="B110" s="178">
        <v>12</v>
      </c>
      <c r="C110" s="178" t="s">
        <v>532</v>
      </c>
      <c r="D110" s="178" t="s">
        <v>533</v>
      </c>
      <c r="E110" s="178" t="s">
        <v>532</v>
      </c>
      <c r="F110" s="178" t="s">
        <v>532</v>
      </c>
      <c r="G110" s="178" t="s">
        <v>534</v>
      </c>
    </row>
    <row r="111" spans="1:7">
      <c r="A111" s="178">
        <v>238</v>
      </c>
      <c r="B111" s="178">
        <v>12</v>
      </c>
      <c r="C111" s="178" t="s">
        <v>535</v>
      </c>
      <c r="D111" s="178" t="s">
        <v>536</v>
      </c>
      <c r="E111" s="178" t="s">
        <v>535</v>
      </c>
      <c r="F111" s="178" t="s">
        <v>535</v>
      </c>
      <c r="G111" s="178" t="s">
        <v>537</v>
      </c>
    </row>
    <row r="112" spans="1:7">
      <c r="A112" s="178">
        <v>239</v>
      </c>
      <c r="B112" s="178">
        <v>12</v>
      </c>
      <c r="C112" s="178" t="s">
        <v>538</v>
      </c>
      <c r="D112" s="178" t="s">
        <v>539</v>
      </c>
      <c r="E112" s="178" t="s">
        <v>538</v>
      </c>
      <c r="F112" s="178" t="s">
        <v>538</v>
      </c>
      <c r="G112" s="178" t="s">
        <v>540</v>
      </c>
    </row>
    <row r="113" spans="1:7">
      <c r="A113" s="178">
        <v>240</v>
      </c>
      <c r="B113" s="178">
        <v>12</v>
      </c>
      <c r="C113" s="178" t="s">
        <v>541</v>
      </c>
      <c r="D113" s="178" t="s">
        <v>542</v>
      </c>
      <c r="E113" s="178" t="s">
        <v>541</v>
      </c>
      <c r="F113" s="178" t="s">
        <v>543</v>
      </c>
      <c r="G113" s="178" t="s">
        <v>544</v>
      </c>
    </row>
    <row r="114" spans="1:7">
      <c r="A114" s="178">
        <v>241</v>
      </c>
      <c r="B114" s="178">
        <v>12</v>
      </c>
      <c r="C114" s="178" t="s">
        <v>545</v>
      </c>
      <c r="D114" s="178" t="s">
        <v>546</v>
      </c>
      <c r="E114" s="178" t="s">
        <v>545</v>
      </c>
      <c r="F114" s="178" t="s">
        <v>545</v>
      </c>
      <c r="G114" s="178" t="s">
        <v>547</v>
      </c>
    </row>
    <row r="115" spans="1:7">
      <c r="A115" s="178">
        <v>242</v>
      </c>
      <c r="B115" s="178">
        <v>12</v>
      </c>
      <c r="C115" s="178" t="s">
        <v>548</v>
      </c>
      <c r="D115" s="178" t="s">
        <v>549</v>
      </c>
      <c r="E115" s="178" t="s">
        <v>548</v>
      </c>
      <c r="F115" s="178" t="s">
        <v>548</v>
      </c>
      <c r="G115" s="178" t="s">
        <v>548</v>
      </c>
    </row>
    <row r="116" spans="1:7">
      <c r="A116" s="178">
        <v>243</v>
      </c>
      <c r="B116" s="178">
        <v>12</v>
      </c>
      <c r="C116" s="178" t="s">
        <v>550</v>
      </c>
      <c r="D116" s="178" t="s">
        <v>551</v>
      </c>
      <c r="E116" s="178" t="s">
        <v>550</v>
      </c>
      <c r="F116" s="178" t="s">
        <v>550</v>
      </c>
      <c r="G116" s="178" t="s">
        <v>552</v>
      </c>
    </row>
    <row r="117" spans="1:7">
      <c r="A117" s="178">
        <v>244</v>
      </c>
      <c r="B117" s="178">
        <v>12</v>
      </c>
      <c r="C117" s="178" t="s">
        <v>553</v>
      </c>
      <c r="D117" s="178" t="s">
        <v>554</v>
      </c>
      <c r="E117" s="178" t="s">
        <v>553</v>
      </c>
      <c r="F117" s="178" t="s">
        <v>553</v>
      </c>
      <c r="G117" s="178" t="s">
        <v>555</v>
      </c>
    </row>
    <row r="118" spans="1:7">
      <c r="A118" s="178">
        <v>245</v>
      </c>
      <c r="B118" s="178">
        <v>12</v>
      </c>
      <c r="C118" s="178" t="s">
        <v>556</v>
      </c>
      <c r="D118" s="178" t="s">
        <v>557</v>
      </c>
      <c r="E118" s="178" t="s">
        <v>556</v>
      </c>
      <c r="F118" s="178" t="s">
        <v>556</v>
      </c>
      <c r="G118" s="178" t="s">
        <v>558</v>
      </c>
    </row>
    <row r="119" spans="1:7">
      <c r="A119" s="178">
        <v>246</v>
      </c>
      <c r="B119" s="178">
        <v>12</v>
      </c>
      <c r="C119" s="178" t="s">
        <v>559</v>
      </c>
      <c r="D119" s="178" t="s">
        <v>560</v>
      </c>
      <c r="E119" s="178" t="s">
        <v>559</v>
      </c>
      <c r="F119" s="178" t="s">
        <v>559</v>
      </c>
      <c r="G119" s="178" t="s">
        <v>561</v>
      </c>
    </row>
    <row r="120" spans="1:7">
      <c r="A120" s="178">
        <v>247</v>
      </c>
      <c r="B120" s="178">
        <v>12</v>
      </c>
      <c r="C120" s="178" t="s">
        <v>562</v>
      </c>
      <c r="D120" s="178" t="s">
        <v>563</v>
      </c>
      <c r="E120" s="178" t="s">
        <v>562</v>
      </c>
      <c r="F120" s="178" t="s">
        <v>562</v>
      </c>
      <c r="G120" s="178" t="s">
        <v>562</v>
      </c>
    </row>
    <row r="121" spans="1:7">
      <c r="A121" s="178">
        <v>248</v>
      </c>
      <c r="B121" s="178">
        <v>12</v>
      </c>
      <c r="C121" s="178" t="s">
        <v>564</v>
      </c>
      <c r="D121" s="178" t="s">
        <v>565</v>
      </c>
      <c r="E121" s="178" t="s">
        <v>566</v>
      </c>
      <c r="F121" s="178" t="s">
        <v>564</v>
      </c>
      <c r="G121" s="178" t="s">
        <v>567</v>
      </c>
    </row>
    <row r="122" spans="1:7">
      <c r="A122" s="178">
        <v>249</v>
      </c>
      <c r="B122" s="178">
        <v>12</v>
      </c>
      <c r="C122" s="178" t="s">
        <v>568</v>
      </c>
      <c r="D122" s="178" t="s">
        <v>569</v>
      </c>
      <c r="E122" s="178" t="s">
        <v>568</v>
      </c>
      <c r="F122" s="178" t="s">
        <v>568</v>
      </c>
      <c r="G122" s="178" t="s">
        <v>570</v>
      </c>
    </row>
    <row r="123" spans="1:7">
      <c r="A123" s="178">
        <v>250</v>
      </c>
      <c r="B123" s="178">
        <v>12</v>
      </c>
      <c r="C123" s="178" t="s">
        <v>571</v>
      </c>
      <c r="D123" s="178" t="s">
        <v>572</v>
      </c>
      <c r="E123" s="178" t="s">
        <v>571</v>
      </c>
      <c r="F123" s="178" t="s">
        <v>571</v>
      </c>
      <c r="G123" s="178" t="s">
        <v>571</v>
      </c>
    </row>
    <row r="124" spans="1:7">
      <c r="A124" s="178">
        <v>251</v>
      </c>
      <c r="B124" s="178">
        <v>12</v>
      </c>
      <c r="C124" s="178" t="s">
        <v>573</v>
      </c>
      <c r="D124" s="178" t="s">
        <v>574</v>
      </c>
      <c r="E124" s="178" t="s">
        <v>573</v>
      </c>
      <c r="F124" s="178" t="s">
        <v>573</v>
      </c>
      <c r="G124" s="178" t="s">
        <v>573</v>
      </c>
    </row>
    <row r="125" spans="1:7">
      <c r="A125" s="178">
        <v>252</v>
      </c>
      <c r="B125" s="178">
        <v>12</v>
      </c>
      <c r="C125" s="178" t="s">
        <v>575</v>
      </c>
      <c r="D125" s="178" t="s">
        <v>576</v>
      </c>
      <c r="E125" s="178" t="s">
        <v>577</v>
      </c>
      <c r="F125" s="178" t="s">
        <v>575</v>
      </c>
      <c r="G125" s="178" t="s">
        <v>578</v>
      </c>
    </row>
    <row r="126" spans="1:7">
      <c r="A126" s="178">
        <v>253</v>
      </c>
      <c r="B126" s="178">
        <v>12</v>
      </c>
      <c r="C126" s="178" t="s">
        <v>579</v>
      </c>
      <c r="D126" s="178" t="s">
        <v>580</v>
      </c>
      <c r="E126" s="178" t="s">
        <v>581</v>
      </c>
      <c r="F126" s="178" t="s">
        <v>579</v>
      </c>
      <c r="G126" s="178" t="s">
        <v>582</v>
      </c>
    </row>
    <row r="127" spans="1:7">
      <c r="A127" s="178">
        <v>254</v>
      </c>
      <c r="B127" s="178">
        <v>12</v>
      </c>
      <c r="C127" s="178" t="s">
        <v>583</v>
      </c>
      <c r="D127" s="178" t="s">
        <v>584</v>
      </c>
      <c r="E127" s="178" t="s">
        <v>585</v>
      </c>
      <c r="F127" s="178" t="s">
        <v>583</v>
      </c>
      <c r="G127" s="178" t="s">
        <v>586</v>
      </c>
    </row>
    <row r="128" spans="1:7">
      <c r="A128" s="178">
        <v>255</v>
      </c>
      <c r="B128" s="178">
        <v>12</v>
      </c>
      <c r="C128" s="178" t="s">
        <v>587</v>
      </c>
      <c r="D128" s="178" t="s">
        <v>588</v>
      </c>
      <c r="E128" s="178" t="s">
        <v>587</v>
      </c>
      <c r="F128" s="178" t="s">
        <v>587</v>
      </c>
      <c r="G128" s="178" t="s">
        <v>589</v>
      </c>
    </row>
    <row r="129" spans="1:7">
      <c r="A129" s="178">
        <v>256</v>
      </c>
      <c r="B129" s="178">
        <v>12</v>
      </c>
      <c r="C129" s="178" t="s">
        <v>590</v>
      </c>
      <c r="D129" s="178" t="s">
        <v>591</v>
      </c>
      <c r="E129" s="178" t="s">
        <v>590</v>
      </c>
      <c r="F129" s="178" t="s">
        <v>590</v>
      </c>
      <c r="G129" s="178" t="s">
        <v>590</v>
      </c>
    </row>
    <row r="130" spans="1:7">
      <c r="A130" s="178">
        <v>257</v>
      </c>
      <c r="B130" s="178">
        <v>12</v>
      </c>
      <c r="C130" s="178" t="s">
        <v>592</v>
      </c>
      <c r="D130" s="178" t="s">
        <v>593</v>
      </c>
      <c r="E130" s="178" t="s">
        <v>592</v>
      </c>
      <c r="F130" s="178" t="s">
        <v>592</v>
      </c>
      <c r="G130" s="178" t="s">
        <v>594</v>
      </c>
    </row>
    <row r="131" spans="1:7">
      <c r="A131" s="178">
        <v>258</v>
      </c>
      <c r="B131" s="178">
        <v>12</v>
      </c>
      <c r="C131" s="178" t="s">
        <v>595</v>
      </c>
      <c r="D131" s="178" t="s">
        <v>596</v>
      </c>
      <c r="E131" s="178" t="s">
        <v>595</v>
      </c>
      <c r="F131" s="178" t="s">
        <v>595</v>
      </c>
      <c r="G131" s="178" t="s">
        <v>597</v>
      </c>
    </row>
    <row r="132" spans="1:7">
      <c r="A132" s="178">
        <v>259</v>
      </c>
      <c r="B132" s="178">
        <v>12</v>
      </c>
      <c r="C132" s="178" t="s">
        <v>598</v>
      </c>
      <c r="D132" s="178" t="s">
        <v>546</v>
      </c>
      <c r="E132" s="178" t="s">
        <v>598</v>
      </c>
      <c r="F132" s="178" t="s">
        <v>598</v>
      </c>
      <c r="G132" s="178" t="s">
        <v>598</v>
      </c>
    </row>
    <row r="133" spans="1:7">
      <c r="A133" s="178">
        <v>260</v>
      </c>
      <c r="B133" s="178">
        <v>12</v>
      </c>
      <c r="C133" s="178" t="s">
        <v>599</v>
      </c>
      <c r="D133" s="178" t="s">
        <v>600</v>
      </c>
      <c r="E133" s="178" t="s">
        <v>601</v>
      </c>
      <c r="F133" s="178" t="s">
        <v>599</v>
      </c>
      <c r="G133" s="178" t="s">
        <v>602</v>
      </c>
    </row>
    <row r="134" spans="1:7">
      <c r="A134" s="178">
        <v>261</v>
      </c>
      <c r="B134" s="178">
        <v>12</v>
      </c>
      <c r="C134" s="178" t="s">
        <v>603</v>
      </c>
      <c r="D134" s="178" t="s">
        <v>604</v>
      </c>
      <c r="E134" s="178" t="s">
        <v>603</v>
      </c>
      <c r="F134" s="178" t="s">
        <v>605</v>
      </c>
      <c r="G134" s="178" t="s">
        <v>603</v>
      </c>
    </row>
    <row r="135" spans="1:7">
      <c r="A135" s="178">
        <v>262</v>
      </c>
      <c r="B135" s="178">
        <v>12</v>
      </c>
      <c r="C135" s="178" t="s">
        <v>606</v>
      </c>
      <c r="D135" s="178" t="s">
        <v>607</v>
      </c>
      <c r="E135" s="178" t="s">
        <v>608</v>
      </c>
      <c r="F135" s="178" t="s">
        <v>608</v>
      </c>
      <c r="G135" s="178" t="s">
        <v>609</v>
      </c>
    </row>
    <row r="136" spans="1:7">
      <c r="A136" s="178">
        <v>263</v>
      </c>
      <c r="B136" s="178">
        <v>12</v>
      </c>
      <c r="C136" s="178" t="s">
        <v>610</v>
      </c>
      <c r="D136" s="178" t="s">
        <v>611</v>
      </c>
      <c r="E136" s="178" t="s">
        <v>610</v>
      </c>
      <c r="F136" s="178" t="s">
        <v>612</v>
      </c>
      <c r="G136" s="178" t="s">
        <v>613</v>
      </c>
    </row>
    <row r="137" spans="1:7">
      <c r="A137" s="178">
        <v>264</v>
      </c>
      <c r="B137" s="178">
        <v>12</v>
      </c>
      <c r="C137" s="178" t="s">
        <v>614</v>
      </c>
      <c r="D137" s="178" t="s">
        <v>615</v>
      </c>
      <c r="E137" s="178" t="s">
        <v>614</v>
      </c>
      <c r="F137" s="178" t="s">
        <v>616</v>
      </c>
      <c r="G137" s="178" t="s">
        <v>617</v>
      </c>
    </row>
    <row r="138" spans="1:7">
      <c r="A138" s="178">
        <v>265</v>
      </c>
      <c r="B138" s="178">
        <v>12</v>
      </c>
      <c r="C138" s="178" t="s">
        <v>618</v>
      </c>
      <c r="D138" s="178" t="s">
        <v>619</v>
      </c>
      <c r="E138" s="178" t="s">
        <v>620</v>
      </c>
      <c r="F138" s="178" t="s">
        <v>620</v>
      </c>
      <c r="G138" s="178" t="s">
        <v>618</v>
      </c>
    </row>
    <row r="139" spans="1:7">
      <c r="A139" s="178">
        <v>266</v>
      </c>
      <c r="B139" s="178">
        <v>12</v>
      </c>
      <c r="C139" s="178" t="s">
        <v>1373</v>
      </c>
      <c r="D139" s="178" t="s">
        <v>1379</v>
      </c>
      <c r="E139" s="178" t="s">
        <v>1373</v>
      </c>
      <c r="F139" s="178" t="s">
        <v>1373</v>
      </c>
      <c r="G139" s="178" t="s">
        <v>1373</v>
      </c>
    </row>
    <row r="140" spans="1:7">
      <c r="A140" s="178">
        <v>267</v>
      </c>
      <c r="B140" s="178">
        <v>12</v>
      </c>
      <c r="C140" s="178" t="s">
        <v>1382</v>
      </c>
      <c r="D140" s="178" t="s">
        <v>1380</v>
      </c>
      <c r="E140" s="178" t="s">
        <v>1376</v>
      </c>
      <c r="F140" s="178" t="s">
        <v>1374</v>
      </c>
      <c r="G140" s="178" t="s">
        <v>1375</v>
      </c>
    </row>
    <row r="141" spans="1:7">
      <c r="A141" s="178">
        <v>268</v>
      </c>
      <c r="B141" s="178">
        <v>12</v>
      </c>
      <c r="C141" s="178" t="s">
        <v>1377</v>
      </c>
      <c r="D141" s="178" t="s">
        <v>1381</v>
      </c>
      <c r="E141" s="178" t="s">
        <v>1377</v>
      </c>
      <c r="F141" s="178" t="s">
        <v>1378</v>
      </c>
      <c r="G141" s="178" t="s">
        <v>1383</v>
      </c>
    </row>
    <row r="142" spans="1:7">
      <c r="A142" s="178">
        <v>269</v>
      </c>
      <c r="B142" s="178">
        <v>12</v>
      </c>
      <c r="C142" s="178" t="s">
        <v>1434</v>
      </c>
      <c r="D142" s="178" t="s">
        <v>1435</v>
      </c>
      <c r="E142" s="178" t="s">
        <v>1434</v>
      </c>
      <c r="F142" s="178" t="s">
        <v>1434</v>
      </c>
      <c r="G142" s="178" t="s">
        <v>1436</v>
      </c>
    </row>
    <row r="143" spans="1:7">
      <c r="A143" s="178">
        <v>281</v>
      </c>
      <c r="B143" s="178">
        <v>12</v>
      </c>
      <c r="C143" s="178" t="s">
        <v>621</v>
      </c>
      <c r="D143" s="178" t="s">
        <v>622</v>
      </c>
      <c r="E143" s="178" t="s">
        <v>621</v>
      </c>
      <c r="F143" s="178" t="s">
        <v>621</v>
      </c>
      <c r="G143" s="178" t="s">
        <v>623</v>
      </c>
    </row>
    <row r="144" spans="1:7">
      <c r="A144" s="178">
        <v>301</v>
      </c>
      <c r="B144" s="178">
        <v>12</v>
      </c>
      <c r="C144" s="178" t="s">
        <v>624</v>
      </c>
      <c r="D144" s="178"/>
      <c r="E144" s="178" t="s">
        <v>624</v>
      </c>
      <c r="F144" s="178" t="s">
        <v>625</v>
      </c>
      <c r="G144" s="178"/>
    </row>
    <row r="145" spans="1:7">
      <c r="A145" s="178">
        <v>302</v>
      </c>
      <c r="B145" s="178">
        <v>12</v>
      </c>
      <c r="C145" s="178" t="s">
        <v>626</v>
      </c>
      <c r="D145" s="178"/>
      <c r="E145" s="178" t="s">
        <v>626</v>
      </c>
      <c r="F145" s="178" t="s">
        <v>627</v>
      </c>
      <c r="G145" s="178"/>
    </row>
    <row r="146" spans="1:7">
      <c r="A146" s="178">
        <v>303</v>
      </c>
      <c r="B146" s="178">
        <v>12</v>
      </c>
      <c r="C146" s="178" t="s">
        <v>628</v>
      </c>
      <c r="D146" s="178"/>
      <c r="E146" s="178" t="s">
        <v>628</v>
      </c>
      <c r="F146" s="178" t="s">
        <v>629</v>
      </c>
      <c r="G146" s="178"/>
    </row>
    <row r="147" spans="1:7">
      <c r="A147" s="178">
        <v>304</v>
      </c>
      <c r="B147" s="178">
        <v>12</v>
      </c>
      <c r="C147" s="178" t="s">
        <v>630</v>
      </c>
      <c r="D147" s="178"/>
      <c r="E147" s="178" t="s">
        <v>630</v>
      </c>
      <c r="F147" s="178" t="s">
        <v>631</v>
      </c>
      <c r="G147" s="178"/>
    </row>
    <row r="148" spans="1:7">
      <c r="A148" s="178">
        <v>305</v>
      </c>
      <c r="B148" s="178">
        <v>12</v>
      </c>
      <c r="C148" s="178" t="s">
        <v>632</v>
      </c>
      <c r="D148" s="178"/>
      <c r="E148" s="178" t="s">
        <v>632</v>
      </c>
      <c r="F148" s="178" t="s">
        <v>633</v>
      </c>
      <c r="G148" s="178"/>
    </row>
    <row r="149" spans="1:7">
      <c r="A149" s="178">
        <v>306</v>
      </c>
      <c r="B149" s="178">
        <v>12</v>
      </c>
      <c r="C149" s="178" t="s">
        <v>634</v>
      </c>
      <c r="D149" s="178"/>
      <c r="E149" s="178" t="s">
        <v>634</v>
      </c>
      <c r="F149" s="178" t="s">
        <v>635</v>
      </c>
      <c r="G149" s="178"/>
    </row>
    <row r="150" spans="1:7">
      <c r="A150" s="178">
        <v>307</v>
      </c>
      <c r="B150" s="178">
        <v>12</v>
      </c>
      <c r="C150" s="178" t="s">
        <v>636</v>
      </c>
      <c r="D150" s="178"/>
      <c r="E150" s="178" t="s">
        <v>636</v>
      </c>
      <c r="F150" s="178" t="s">
        <v>637</v>
      </c>
      <c r="G150" s="178"/>
    </row>
    <row r="151" spans="1:7">
      <c r="A151" s="178">
        <v>308</v>
      </c>
      <c r="B151" s="178">
        <v>12</v>
      </c>
      <c r="C151" s="178" t="s">
        <v>638</v>
      </c>
      <c r="D151" s="178"/>
      <c r="E151" s="178" t="s">
        <v>638</v>
      </c>
      <c r="F151" s="178" t="s">
        <v>639</v>
      </c>
      <c r="G151" s="178"/>
    </row>
    <row r="152" spans="1:7">
      <c r="A152" s="178">
        <v>309</v>
      </c>
      <c r="B152" s="178">
        <v>12</v>
      </c>
      <c r="C152" s="178" t="s">
        <v>640</v>
      </c>
      <c r="D152" s="178"/>
      <c r="E152" s="178" t="s">
        <v>640</v>
      </c>
      <c r="F152" s="178" t="s">
        <v>641</v>
      </c>
      <c r="G152" s="178"/>
    </row>
    <row r="153" spans="1:7">
      <c r="A153" s="178">
        <v>310</v>
      </c>
      <c r="B153" s="178">
        <v>12</v>
      </c>
      <c r="C153" s="178" t="s">
        <v>642</v>
      </c>
      <c r="D153" s="178"/>
      <c r="E153" s="178" t="s">
        <v>642</v>
      </c>
      <c r="F153" s="178" t="s">
        <v>643</v>
      </c>
      <c r="G153" s="178"/>
    </row>
    <row r="154" spans="1:7">
      <c r="A154" s="178">
        <v>311</v>
      </c>
      <c r="B154" s="178">
        <v>12</v>
      </c>
      <c r="C154" s="178" t="s">
        <v>644</v>
      </c>
      <c r="D154" s="178"/>
      <c r="E154" s="178" t="s">
        <v>644</v>
      </c>
      <c r="F154" s="178" t="s">
        <v>645</v>
      </c>
      <c r="G154" s="178"/>
    </row>
    <row r="155" spans="1:7">
      <c r="A155" s="178">
        <v>312</v>
      </c>
      <c r="B155" s="178">
        <v>12</v>
      </c>
      <c r="C155" s="178" t="s">
        <v>646</v>
      </c>
      <c r="D155" s="178"/>
      <c r="E155" s="178" t="s">
        <v>646</v>
      </c>
      <c r="F155" s="178" t="s">
        <v>647</v>
      </c>
      <c r="G155" s="178"/>
    </row>
    <row r="156" spans="1:7">
      <c r="A156" s="178">
        <v>313</v>
      </c>
      <c r="B156" s="178">
        <v>12</v>
      </c>
      <c r="C156" s="178" t="s">
        <v>648</v>
      </c>
      <c r="D156" s="178"/>
      <c r="E156" s="178" t="s">
        <v>648</v>
      </c>
      <c r="F156" s="178" t="s">
        <v>649</v>
      </c>
      <c r="G156" s="178"/>
    </row>
    <row r="157" spans="1:7">
      <c r="A157" s="178">
        <v>314</v>
      </c>
      <c r="B157" s="178">
        <v>12</v>
      </c>
      <c r="C157" s="178" t="s">
        <v>650</v>
      </c>
      <c r="D157" s="178"/>
      <c r="E157" s="178" t="s">
        <v>650</v>
      </c>
      <c r="F157" s="178" t="s">
        <v>651</v>
      </c>
      <c r="G157" s="178"/>
    </row>
    <row r="158" spans="1:7">
      <c r="A158" s="178">
        <v>315</v>
      </c>
      <c r="B158" s="178">
        <v>12</v>
      </c>
      <c r="C158" s="178" t="s">
        <v>652</v>
      </c>
      <c r="D158" s="178"/>
      <c r="E158" s="178" t="s">
        <v>652</v>
      </c>
      <c r="F158" s="178" t="s">
        <v>653</v>
      </c>
      <c r="G158" s="178"/>
    </row>
    <row r="159" spans="1:7">
      <c r="A159" s="178">
        <v>316</v>
      </c>
      <c r="B159" s="178">
        <v>12</v>
      </c>
      <c r="C159" s="178" t="s">
        <v>654</v>
      </c>
      <c r="D159" s="178"/>
      <c r="E159" s="178" t="s">
        <v>654</v>
      </c>
      <c r="F159" s="178" t="s">
        <v>655</v>
      </c>
      <c r="G159" s="178"/>
    </row>
    <row r="160" spans="1:7">
      <c r="A160" s="178">
        <v>317</v>
      </c>
      <c r="B160" s="178">
        <v>12</v>
      </c>
      <c r="C160" s="178" t="s">
        <v>656</v>
      </c>
      <c r="D160" s="178"/>
      <c r="E160" s="178" t="s">
        <v>656</v>
      </c>
      <c r="F160" s="178" t="s">
        <v>657</v>
      </c>
      <c r="G160" s="178"/>
    </row>
    <row r="161" spans="1:7">
      <c r="A161" s="178">
        <v>318</v>
      </c>
      <c r="B161" s="178">
        <v>12</v>
      </c>
      <c r="C161" s="178" t="s">
        <v>658</v>
      </c>
      <c r="D161" s="178"/>
      <c r="E161" s="178" t="s">
        <v>658</v>
      </c>
      <c r="F161" s="178" t="s">
        <v>659</v>
      </c>
      <c r="G161" s="178"/>
    </row>
    <row r="162" spans="1:7">
      <c r="A162" s="178">
        <v>319</v>
      </c>
      <c r="B162" s="178">
        <v>12</v>
      </c>
      <c r="C162" s="178" t="s">
        <v>660</v>
      </c>
      <c r="D162" s="178"/>
      <c r="E162" s="178" t="s">
        <v>660</v>
      </c>
      <c r="F162" s="178" t="s">
        <v>661</v>
      </c>
      <c r="G162" s="178"/>
    </row>
    <row r="163" spans="1:7">
      <c r="A163" s="178">
        <v>320</v>
      </c>
      <c r="B163" s="178">
        <v>12</v>
      </c>
      <c r="C163" s="178" t="s">
        <v>662</v>
      </c>
      <c r="D163" s="178"/>
      <c r="E163" s="178" t="s">
        <v>662</v>
      </c>
      <c r="F163" s="178" t="s">
        <v>663</v>
      </c>
      <c r="G163" s="178"/>
    </row>
    <row r="164" spans="1:7">
      <c r="A164" s="178">
        <v>321</v>
      </c>
      <c r="B164" s="178">
        <v>12</v>
      </c>
      <c r="C164" s="178" t="s">
        <v>664</v>
      </c>
      <c r="D164" s="178"/>
      <c r="E164" s="178" t="s">
        <v>664</v>
      </c>
      <c r="F164" s="178" t="s">
        <v>665</v>
      </c>
      <c r="G164" s="178"/>
    </row>
    <row r="165" spans="1:7">
      <c r="A165" s="178">
        <v>322</v>
      </c>
      <c r="B165" s="178">
        <v>12</v>
      </c>
      <c r="C165" s="178" t="s">
        <v>666</v>
      </c>
      <c r="D165" s="178"/>
      <c r="E165" s="178" t="s">
        <v>666</v>
      </c>
      <c r="F165" s="178" t="s">
        <v>667</v>
      </c>
      <c r="G165" s="178"/>
    </row>
    <row r="166" spans="1:7">
      <c r="A166" s="178">
        <v>323</v>
      </c>
      <c r="B166" s="178">
        <v>12</v>
      </c>
      <c r="C166" s="178" t="s">
        <v>668</v>
      </c>
      <c r="D166" s="178"/>
      <c r="E166" s="178" t="s">
        <v>668</v>
      </c>
      <c r="F166" s="178" t="s">
        <v>669</v>
      </c>
      <c r="G166" s="178"/>
    </row>
    <row r="167" spans="1:7">
      <c r="A167" s="178">
        <v>324</v>
      </c>
      <c r="B167" s="178">
        <v>12</v>
      </c>
      <c r="C167" s="178" t="s">
        <v>670</v>
      </c>
      <c r="D167" s="178"/>
      <c r="E167" s="178" t="s">
        <v>670</v>
      </c>
      <c r="F167" s="178" t="s">
        <v>671</v>
      </c>
      <c r="G167" s="178"/>
    </row>
    <row r="168" spans="1:7">
      <c r="A168" s="178">
        <v>325</v>
      </c>
      <c r="B168" s="178">
        <v>12</v>
      </c>
      <c r="C168" s="178" t="s">
        <v>672</v>
      </c>
      <c r="D168" s="178"/>
      <c r="E168" s="178" t="s">
        <v>672</v>
      </c>
      <c r="F168" s="178" t="s">
        <v>673</v>
      </c>
      <c r="G168" s="178"/>
    </row>
    <row r="169" spans="1:7">
      <c r="A169" s="178">
        <v>326</v>
      </c>
      <c r="B169" s="178">
        <v>12</v>
      </c>
      <c r="C169" s="178" t="s">
        <v>674</v>
      </c>
      <c r="D169" s="178"/>
      <c r="E169" s="178" t="s">
        <v>674</v>
      </c>
      <c r="F169" s="178" t="s">
        <v>675</v>
      </c>
      <c r="G169" s="178"/>
    </row>
    <row r="170" spans="1:7">
      <c r="A170" s="178">
        <v>327</v>
      </c>
      <c r="B170" s="178">
        <v>12</v>
      </c>
      <c r="C170" s="178" t="s">
        <v>676</v>
      </c>
      <c r="D170" s="178"/>
      <c r="E170" s="178" t="s">
        <v>676</v>
      </c>
      <c r="F170" s="178" t="s">
        <v>677</v>
      </c>
      <c r="G170" s="178"/>
    </row>
    <row r="171" spans="1:7">
      <c r="A171" s="178">
        <v>328</v>
      </c>
      <c r="B171" s="178">
        <v>12</v>
      </c>
      <c r="C171" s="178" t="s">
        <v>678</v>
      </c>
      <c r="D171" s="178"/>
      <c r="E171" s="178" t="s">
        <v>678</v>
      </c>
      <c r="F171" s="178" t="s">
        <v>679</v>
      </c>
      <c r="G171" s="178"/>
    </row>
    <row r="172" spans="1:7">
      <c r="A172" s="178">
        <v>329</v>
      </c>
      <c r="B172" s="178">
        <v>12</v>
      </c>
      <c r="C172" s="178" t="s">
        <v>680</v>
      </c>
      <c r="D172" s="178"/>
      <c r="E172" s="178" t="s">
        <v>680</v>
      </c>
      <c r="F172" s="178" t="s">
        <v>681</v>
      </c>
      <c r="G172" s="178"/>
    </row>
    <row r="173" spans="1:7">
      <c r="A173" s="178">
        <v>330</v>
      </c>
      <c r="B173" s="178">
        <v>12</v>
      </c>
      <c r="C173" s="178" t="s">
        <v>682</v>
      </c>
      <c r="D173" s="178"/>
      <c r="E173" s="178" t="s">
        <v>682</v>
      </c>
      <c r="F173" s="178" t="s">
        <v>683</v>
      </c>
      <c r="G173" s="178"/>
    </row>
    <row r="174" spans="1:7">
      <c r="A174" s="178">
        <v>331</v>
      </c>
      <c r="B174" s="178">
        <v>12</v>
      </c>
      <c r="C174" s="178" t="s">
        <v>684</v>
      </c>
      <c r="D174" s="178"/>
      <c r="E174" s="178" t="s">
        <v>684</v>
      </c>
      <c r="F174" s="178" t="s">
        <v>685</v>
      </c>
      <c r="G174" s="178"/>
    </row>
    <row r="175" spans="1:7">
      <c r="A175" s="178">
        <v>332</v>
      </c>
      <c r="B175" s="178">
        <v>12</v>
      </c>
      <c r="C175" s="178" t="s">
        <v>686</v>
      </c>
      <c r="D175" s="178"/>
      <c r="E175" s="178" t="s">
        <v>686</v>
      </c>
      <c r="F175" s="178" t="s">
        <v>687</v>
      </c>
      <c r="G175" s="178"/>
    </row>
    <row r="176" spans="1:7">
      <c r="A176" s="178">
        <v>333</v>
      </c>
      <c r="B176" s="178">
        <v>12</v>
      </c>
      <c r="C176" s="178" t="s">
        <v>688</v>
      </c>
      <c r="D176" s="178"/>
      <c r="E176" s="178" t="s">
        <v>688</v>
      </c>
      <c r="F176" s="178" t="s">
        <v>689</v>
      </c>
      <c r="G176" s="178"/>
    </row>
    <row r="177" spans="1:7">
      <c r="A177" s="178">
        <v>334</v>
      </c>
      <c r="B177" s="178">
        <v>12</v>
      </c>
      <c r="C177" s="178" t="s">
        <v>690</v>
      </c>
      <c r="D177" s="178"/>
      <c r="E177" s="178" t="s">
        <v>690</v>
      </c>
      <c r="F177" s="178" t="s">
        <v>691</v>
      </c>
      <c r="G177" s="178"/>
    </row>
    <row r="178" spans="1:7">
      <c r="A178" s="178">
        <v>335</v>
      </c>
      <c r="B178" s="178">
        <v>12</v>
      </c>
      <c r="C178" s="178" t="s">
        <v>692</v>
      </c>
      <c r="D178" s="178"/>
      <c r="E178" s="178" t="s">
        <v>692</v>
      </c>
      <c r="F178" s="178" t="s">
        <v>693</v>
      </c>
      <c r="G178" s="178"/>
    </row>
    <row r="179" spans="1:7">
      <c r="A179" s="178">
        <v>336</v>
      </c>
      <c r="B179" s="178">
        <v>12</v>
      </c>
      <c r="C179" s="178" t="s">
        <v>694</v>
      </c>
      <c r="D179" s="178"/>
      <c r="E179" s="178" t="s">
        <v>694</v>
      </c>
      <c r="F179" s="178" t="s">
        <v>695</v>
      </c>
      <c r="G179" s="178"/>
    </row>
    <row r="180" spans="1:7">
      <c r="A180" s="178">
        <v>337</v>
      </c>
      <c r="B180" s="178">
        <v>12</v>
      </c>
      <c r="C180" s="178" t="s">
        <v>696</v>
      </c>
      <c r="D180" s="178"/>
      <c r="E180" s="178" t="s">
        <v>696</v>
      </c>
      <c r="F180" s="178" t="s">
        <v>697</v>
      </c>
      <c r="G180" s="178"/>
    </row>
    <row r="181" spans="1:7">
      <c r="A181" s="178">
        <v>338</v>
      </c>
      <c r="B181" s="178">
        <v>12</v>
      </c>
      <c r="C181" s="178" t="s">
        <v>698</v>
      </c>
      <c r="D181" s="178"/>
      <c r="E181" s="178" t="s">
        <v>698</v>
      </c>
      <c r="F181" s="178" t="s">
        <v>699</v>
      </c>
      <c r="G181" s="178"/>
    </row>
    <row r="182" spans="1:7">
      <c r="A182" s="178">
        <v>339</v>
      </c>
      <c r="B182" s="178">
        <v>12</v>
      </c>
      <c r="C182" s="178" t="s">
        <v>700</v>
      </c>
      <c r="D182" s="178"/>
      <c r="E182" s="178" t="s">
        <v>700</v>
      </c>
      <c r="F182" s="178" t="s">
        <v>701</v>
      </c>
      <c r="G182" s="178"/>
    </row>
    <row r="183" spans="1:7">
      <c r="A183" s="178">
        <v>340</v>
      </c>
      <c r="B183" s="178">
        <v>12</v>
      </c>
      <c r="C183" s="178" t="s">
        <v>702</v>
      </c>
      <c r="D183" s="178"/>
      <c r="E183" s="178" t="s">
        <v>702</v>
      </c>
      <c r="F183" s="178" t="s">
        <v>703</v>
      </c>
      <c r="G183" s="178"/>
    </row>
    <row r="184" spans="1:7">
      <c r="A184" s="178">
        <v>341</v>
      </c>
      <c r="B184" s="178">
        <v>12</v>
      </c>
      <c r="C184" s="178" t="s">
        <v>704</v>
      </c>
      <c r="D184" s="178"/>
      <c r="E184" s="178" t="s">
        <v>704</v>
      </c>
      <c r="F184" s="178" t="s">
        <v>705</v>
      </c>
      <c r="G184" s="178"/>
    </row>
    <row r="185" spans="1:7">
      <c r="A185" s="178">
        <v>342</v>
      </c>
      <c r="B185" s="178">
        <v>12</v>
      </c>
      <c r="C185" s="178" t="s">
        <v>706</v>
      </c>
      <c r="D185" s="178"/>
      <c r="E185" s="178" t="s">
        <v>706</v>
      </c>
      <c r="F185" s="178" t="s">
        <v>707</v>
      </c>
      <c r="G185" s="178"/>
    </row>
    <row r="186" spans="1:7">
      <c r="A186" s="178">
        <v>343</v>
      </c>
      <c r="B186" s="178">
        <v>12</v>
      </c>
      <c r="C186" s="178" t="s">
        <v>708</v>
      </c>
      <c r="D186" s="178"/>
      <c r="E186" s="178" t="s">
        <v>708</v>
      </c>
      <c r="F186" s="178" t="s">
        <v>709</v>
      </c>
      <c r="G186" s="178"/>
    </row>
    <row r="187" spans="1:7">
      <c r="A187" s="178">
        <v>344</v>
      </c>
      <c r="B187" s="178">
        <v>12</v>
      </c>
      <c r="C187" s="178" t="s">
        <v>710</v>
      </c>
      <c r="D187" s="178"/>
      <c r="E187" s="178" t="s">
        <v>710</v>
      </c>
      <c r="F187" s="178" t="s">
        <v>711</v>
      </c>
      <c r="G187" s="178"/>
    </row>
    <row r="188" spans="1:7">
      <c r="A188" s="178">
        <v>349</v>
      </c>
      <c r="B188" s="178">
        <v>12</v>
      </c>
      <c r="C188" s="178" t="s">
        <v>712</v>
      </c>
      <c r="D188" s="178"/>
      <c r="E188" s="178" t="s">
        <v>712</v>
      </c>
      <c r="F188" s="178" t="s">
        <v>713</v>
      </c>
      <c r="G188" s="178"/>
    </row>
    <row r="189" spans="1:7">
      <c r="A189" s="178">
        <v>350</v>
      </c>
      <c r="B189" s="178">
        <v>12</v>
      </c>
      <c r="C189" s="178" t="s">
        <v>714</v>
      </c>
      <c r="D189" s="178"/>
      <c r="E189" s="178" t="s">
        <v>714</v>
      </c>
      <c r="F189" s="178" t="s">
        <v>715</v>
      </c>
      <c r="G189" s="178"/>
    </row>
    <row r="190" spans="1:7">
      <c r="A190" s="178">
        <v>351</v>
      </c>
      <c r="B190" s="178">
        <v>12</v>
      </c>
      <c r="C190" s="178" t="s">
        <v>716</v>
      </c>
      <c r="D190" s="178"/>
      <c r="E190" s="178" t="s">
        <v>716</v>
      </c>
      <c r="F190" s="178" t="s">
        <v>717</v>
      </c>
      <c r="G190" s="178"/>
    </row>
    <row r="191" spans="1:7">
      <c r="A191" s="178">
        <v>354</v>
      </c>
      <c r="B191" s="178">
        <v>12</v>
      </c>
      <c r="C191" s="178" t="s">
        <v>718</v>
      </c>
      <c r="D191" s="178"/>
      <c r="E191" s="178" t="s">
        <v>718</v>
      </c>
      <c r="F191" s="178" t="s">
        <v>719</v>
      </c>
      <c r="G191" s="178"/>
    </row>
    <row r="192" spans="1:7">
      <c r="A192" s="178">
        <v>355</v>
      </c>
      <c r="B192" s="178">
        <v>12</v>
      </c>
      <c r="C192" s="178" t="s">
        <v>720</v>
      </c>
      <c r="D192" s="178"/>
      <c r="E192" s="178" t="s">
        <v>720</v>
      </c>
      <c r="F192" s="178" t="s">
        <v>721</v>
      </c>
      <c r="G192" s="178"/>
    </row>
    <row r="193" spans="1:7">
      <c r="A193" s="178">
        <v>356</v>
      </c>
      <c r="B193" s="178">
        <v>12</v>
      </c>
      <c r="C193" s="178" t="s">
        <v>722</v>
      </c>
      <c r="D193" s="178"/>
      <c r="E193" s="178" t="s">
        <v>722</v>
      </c>
      <c r="F193" s="178" t="s">
        <v>723</v>
      </c>
      <c r="G193" s="178"/>
    </row>
    <row r="194" spans="1:7">
      <c r="A194" s="178">
        <v>357</v>
      </c>
      <c r="B194" s="178">
        <v>12</v>
      </c>
      <c r="C194" s="178" t="s">
        <v>724</v>
      </c>
      <c r="D194" s="178"/>
      <c r="E194" s="178" t="s">
        <v>724</v>
      </c>
      <c r="F194" s="178" t="s">
        <v>725</v>
      </c>
      <c r="G194" s="178"/>
    </row>
    <row r="195" spans="1:7">
      <c r="A195" s="178">
        <v>358</v>
      </c>
      <c r="B195" s="178">
        <v>12</v>
      </c>
      <c r="C195" s="178" t="s">
        <v>726</v>
      </c>
      <c r="D195" s="178"/>
      <c r="E195" s="178" t="s">
        <v>726</v>
      </c>
      <c r="F195" s="178" t="s">
        <v>727</v>
      </c>
      <c r="G195" s="178"/>
    </row>
    <row r="196" spans="1:7">
      <c r="A196" s="178">
        <v>359</v>
      </c>
      <c r="B196" s="178">
        <v>12</v>
      </c>
      <c r="C196" s="178" t="s">
        <v>728</v>
      </c>
      <c r="D196" s="178"/>
      <c r="E196" s="178" t="s">
        <v>728</v>
      </c>
      <c r="F196" s="178" t="s">
        <v>729</v>
      </c>
      <c r="G196" s="178"/>
    </row>
    <row r="197" spans="1:7">
      <c r="A197" s="178">
        <v>360</v>
      </c>
      <c r="B197" s="178">
        <v>12</v>
      </c>
      <c r="C197" s="178" t="s">
        <v>730</v>
      </c>
      <c r="D197" s="178"/>
      <c r="E197" s="178" t="s">
        <v>730</v>
      </c>
      <c r="F197" s="178" t="s">
        <v>731</v>
      </c>
      <c r="G197" s="178"/>
    </row>
    <row r="198" spans="1:7">
      <c r="A198" s="178">
        <v>361</v>
      </c>
      <c r="B198" s="178">
        <v>12</v>
      </c>
      <c r="C198" s="178" t="s">
        <v>732</v>
      </c>
      <c r="D198" s="178"/>
      <c r="E198" s="178" t="s">
        <v>732</v>
      </c>
      <c r="F198" s="178" t="s">
        <v>733</v>
      </c>
      <c r="G198" s="178"/>
    </row>
    <row r="199" spans="1:7">
      <c r="A199" s="178">
        <v>364</v>
      </c>
      <c r="B199" s="178">
        <v>12</v>
      </c>
      <c r="C199" s="178" t="s">
        <v>734</v>
      </c>
      <c r="D199" s="178"/>
      <c r="E199" s="178" t="s">
        <v>734</v>
      </c>
      <c r="F199" s="178" t="s">
        <v>735</v>
      </c>
      <c r="G199" s="178"/>
    </row>
    <row r="200" spans="1:7">
      <c r="A200" s="178">
        <v>365</v>
      </c>
      <c r="B200" s="178">
        <v>12</v>
      </c>
      <c r="C200" s="178" t="s">
        <v>736</v>
      </c>
      <c r="D200" s="178"/>
      <c r="E200" s="178" t="s">
        <v>736</v>
      </c>
      <c r="F200" s="178" t="s">
        <v>737</v>
      </c>
      <c r="G200" s="178"/>
    </row>
    <row r="201" spans="1:7">
      <c r="A201" s="178">
        <v>366</v>
      </c>
      <c r="B201" s="178">
        <v>12</v>
      </c>
      <c r="C201" s="178" t="s">
        <v>738</v>
      </c>
      <c r="D201" s="178"/>
      <c r="E201" s="178" t="s">
        <v>738</v>
      </c>
      <c r="F201" s="178" t="s">
        <v>739</v>
      </c>
      <c r="G201" s="178"/>
    </row>
    <row r="202" spans="1:7">
      <c r="A202" s="178">
        <v>368</v>
      </c>
      <c r="B202" s="178">
        <v>12</v>
      </c>
      <c r="C202" s="178" t="s">
        <v>740</v>
      </c>
      <c r="D202" s="178"/>
      <c r="E202" s="178" t="s">
        <v>740</v>
      </c>
      <c r="F202" s="178" t="s">
        <v>741</v>
      </c>
      <c r="G202" s="178"/>
    </row>
    <row r="203" spans="1:7">
      <c r="A203" s="178">
        <v>369</v>
      </c>
      <c r="B203" s="178">
        <v>12</v>
      </c>
      <c r="C203" s="178" t="s">
        <v>742</v>
      </c>
      <c r="D203" s="178"/>
      <c r="E203" s="178" t="s">
        <v>742</v>
      </c>
      <c r="F203" s="178" t="s">
        <v>743</v>
      </c>
      <c r="G203" s="178"/>
    </row>
    <row r="204" spans="1:7">
      <c r="A204" s="178">
        <v>371</v>
      </c>
      <c r="B204" s="178">
        <v>12</v>
      </c>
      <c r="C204" s="178" t="s">
        <v>744</v>
      </c>
      <c r="D204" s="178"/>
      <c r="E204" s="178" t="s">
        <v>744</v>
      </c>
      <c r="F204" s="178" t="s">
        <v>745</v>
      </c>
      <c r="G204" s="178"/>
    </row>
    <row r="205" spans="1:7">
      <c r="A205" s="178">
        <v>375</v>
      </c>
      <c r="B205" s="178">
        <v>12</v>
      </c>
      <c r="C205" s="178" t="s">
        <v>746</v>
      </c>
      <c r="D205" s="178"/>
      <c r="E205" s="178" t="s">
        <v>746</v>
      </c>
      <c r="F205" s="178" t="s">
        <v>747</v>
      </c>
      <c r="G205" s="178"/>
    </row>
    <row r="206" spans="1:7">
      <c r="A206" s="178">
        <v>376</v>
      </c>
      <c r="B206" s="178">
        <v>12</v>
      </c>
      <c r="C206" s="178" t="s">
        <v>748</v>
      </c>
      <c r="D206" s="178"/>
      <c r="E206" s="178" t="s">
        <v>748</v>
      </c>
      <c r="F206" s="178" t="s">
        <v>749</v>
      </c>
      <c r="G206" s="178"/>
    </row>
    <row r="207" spans="1:7">
      <c r="A207" s="178">
        <v>379</v>
      </c>
      <c r="B207" s="178">
        <v>12</v>
      </c>
      <c r="C207" s="178" t="s">
        <v>750</v>
      </c>
      <c r="D207" s="178"/>
      <c r="E207" s="178" t="s">
        <v>750</v>
      </c>
      <c r="F207" s="178" t="s">
        <v>751</v>
      </c>
      <c r="G207" s="178"/>
    </row>
    <row r="208" spans="1:7">
      <c r="A208" s="178">
        <v>380</v>
      </c>
      <c r="B208" s="178">
        <v>12</v>
      </c>
      <c r="C208" s="178" t="s">
        <v>752</v>
      </c>
      <c r="D208" s="178"/>
      <c r="E208" s="178" t="s">
        <v>752</v>
      </c>
      <c r="F208" s="178" t="s">
        <v>753</v>
      </c>
      <c r="G208" s="178"/>
    </row>
    <row r="209" spans="1:7">
      <c r="A209" s="178">
        <v>381</v>
      </c>
      <c r="B209" s="178">
        <v>12</v>
      </c>
      <c r="C209" s="178" t="s">
        <v>754</v>
      </c>
      <c r="D209" s="178"/>
      <c r="E209" s="178" t="s">
        <v>754</v>
      </c>
      <c r="F209" s="178" t="s">
        <v>755</v>
      </c>
      <c r="G209" s="178"/>
    </row>
    <row r="210" spans="1:7">
      <c r="A210" s="178">
        <v>382</v>
      </c>
      <c r="B210" s="178">
        <v>12</v>
      </c>
      <c r="C210" s="178" t="s">
        <v>756</v>
      </c>
      <c r="D210" s="178"/>
      <c r="E210" s="178" t="s">
        <v>756</v>
      </c>
      <c r="F210" s="178" t="s">
        <v>757</v>
      </c>
      <c r="G210" s="178"/>
    </row>
    <row r="211" spans="1:7">
      <c r="A211" s="178">
        <v>383</v>
      </c>
      <c r="B211" s="178">
        <v>12</v>
      </c>
      <c r="C211" s="178" t="s">
        <v>758</v>
      </c>
      <c r="D211" s="178"/>
      <c r="E211" s="178" t="s">
        <v>758</v>
      </c>
      <c r="F211" s="178" t="s">
        <v>759</v>
      </c>
      <c r="G211" s="178"/>
    </row>
    <row r="212" spans="1:7">
      <c r="A212" s="178">
        <v>384</v>
      </c>
      <c r="B212" s="178">
        <v>12</v>
      </c>
      <c r="C212" s="178" t="s">
        <v>760</v>
      </c>
      <c r="D212" s="178"/>
      <c r="E212" s="178" t="s">
        <v>760</v>
      </c>
      <c r="F212" s="178" t="s">
        <v>761</v>
      </c>
      <c r="G212" s="178"/>
    </row>
    <row r="213" spans="1:7">
      <c r="A213" s="178">
        <v>385</v>
      </c>
      <c r="B213" s="178">
        <v>12</v>
      </c>
      <c r="C213" s="178" t="s">
        <v>762</v>
      </c>
      <c r="D213" s="178"/>
      <c r="E213" s="178" t="s">
        <v>762</v>
      </c>
      <c r="F213" s="178" t="s">
        <v>763</v>
      </c>
      <c r="G213" s="178"/>
    </row>
    <row r="214" spans="1:7">
      <c r="A214" s="178">
        <v>387</v>
      </c>
      <c r="B214" s="178">
        <v>12</v>
      </c>
      <c r="C214" s="178" t="s">
        <v>764</v>
      </c>
      <c r="D214" s="178"/>
      <c r="E214" s="178" t="s">
        <v>764</v>
      </c>
      <c r="F214" s="178" t="s">
        <v>765</v>
      </c>
      <c r="G214" s="178"/>
    </row>
    <row r="215" spans="1:7">
      <c r="A215" s="178">
        <v>388</v>
      </c>
      <c r="B215" s="178">
        <v>12</v>
      </c>
      <c r="C215" s="178" t="s">
        <v>766</v>
      </c>
      <c r="D215" s="178"/>
      <c r="E215" s="178" t="s">
        <v>766</v>
      </c>
      <c r="F215" s="178" t="s">
        <v>767</v>
      </c>
      <c r="G215" s="178"/>
    </row>
    <row r="216" spans="1:7">
      <c r="A216" s="178">
        <v>390</v>
      </c>
      <c r="B216" s="178">
        <v>12</v>
      </c>
      <c r="C216" s="178" t="s">
        <v>768</v>
      </c>
      <c r="D216" s="178"/>
      <c r="E216" s="178" t="s">
        <v>768</v>
      </c>
      <c r="F216" s="178" t="s">
        <v>769</v>
      </c>
      <c r="G216" s="178"/>
    </row>
    <row r="217" spans="1:7">
      <c r="A217" s="178">
        <v>392</v>
      </c>
      <c r="B217" s="178">
        <v>12</v>
      </c>
      <c r="C217" s="178" t="s">
        <v>770</v>
      </c>
      <c r="D217" s="178"/>
      <c r="E217" s="178" t="s">
        <v>770</v>
      </c>
      <c r="F217" s="178" t="s">
        <v>771</v>
      </c>
      <c r="G217" s="178"/>
    </row>
    <row r="218" spans="1:7">
      <c r="A218" s="178">
        <v>393</v>
      </c>
      <c r="B218" s="178">
        <v>12</v>
      </c>
      <c r="C218" s="178" t="s">
        <v>772</v>
      </c>
      <c r="D218" s="178"/>
      <c r="E218" s="178" t="s">
        <v>772</v>
      </c>
      <c r="F218" s="178" t="s">
        <v>773</v>
      </c>
      <c r="G218" s="178"/>
    </row>
    <row r="219" spans="1:7">
      <c r="A219" s="178">
        <v>394</v>
      </c>
      <c r="B219" s="178">
        <v>12</v>
      </c>
      <c r="C219" s="178" t="s">
        <v>774</v>
      </c>
      <c r="D219" s="178"/>
      <c r="E219" s="178" t="s">
        <v>774</v>
      </c>
      <c r="F219" s="178" t="s">
        <v>775</v>
      </c>
      <c r="G219" s="178"/>
    </row>
    <row r="220" spans="1:7">
      <c r="A220" s="178">
        <v>395</v>
      </c>
      <c r="B220" s="178">
        <v>12</v>
      </c>
      <c r="C220" s="178" t="s">
        <v>776</v>
      </c>
      <c r="D220" s="178"/>
      <c r="E220" s="178" t="s">
        <v>776</v>
      </c>
      <c r="F220" s="178" t="s">
        <v>777</v>
      </c>
      <c r="G220" s="178"/>
    </row>
    <row r="221" spans="1:7">
      <c r="A221" s="178">
        <v>397</v>
      </c>
      <c r="B221" s="178">
        <v>12</v>
      </c>
      <c r="C221" s="178" t="s">
        <v>778</v>
      </c>
      <c r="D221" s="178"/>
      <c r="E221" s="178" t="s">
        <v>778</v>
      </c>
      <c r="F221" s="178" t="s">
        <v>779</v>
      </c>
      <c r="G221" s="178"/>
    </row>
    <row r="222" spans="1:7">
      <c r="A222" s="178">
        <v>400</v>
      </c>
      <c r="B222" s="178">
        <v>12</v>
      </c>
      <c r="C222" s="178" t="s">
        <v>780</v>
      </c>
      <c r="D222" s="178"/>
      <c r="E222" s="178" t="s">
        <v>780</v>
      </c>
      <c r="F222" s="178" t="s">
        <v>781</v>
      </c>
      <c r="G222" s="178"/>
    </row>
    <row r="223" spans="1:7">
      <c r="A223" s="178">
        <v>401</v>
      </c>
      <c r="B223" s="178">
        <v>12</v>
      </c>
      <c r="C223" s="178" t="s">
        <v>782</v>
      </c>
      <c r="D223" s="178"/>
      <c r="E223" s="178" t="s">
        <v>782</v>
      </c>
      <c r="F223" s="178" t="s">
        <v>783</v>
      </c>
      <c r="G223" s="178"/>
    </row>
    <row r="224" spans="1:7">
      <c r="A224" s="178">
        <v>402</v>
      </c>
      <c r="B224" s="178">
        <v>12</v>
      </c>
      <c r="C224" s="178" t="s">
        <v>784</v>
      </c>
      <c r="D224" s="178"/>
      <c r="E224" s="178" t="s">
        <v>784</v>
      </c>
      <c r="F224" s="178" t="s">
        <v>785</v>
      </c>
      <c r="G224" s="178"/>
    </row>
    <row r="225" spans="1:7">
      <c r="A225" s="178">
        <v>403</v>
      </c>
      <c r="B225" s="178">
        <v>12</v>
      </c>
      <c r="C225" s="178" t="s">
        <v>786</v>
      </c>
      <c r="D225" s="178"/>
      <c r="E225" s="178" t="s">
        <v>786</v>
      </c>
      <c r="F225" s="178" t="s">
        <v>787</v>
      </c>
      <c r="G225" s="178"/>
    </row>
    <row r="226" spans="1:7">
      <c r="A226" s="178">
        <v>406</v>
      </c>
      <c r="B226" s="178">
        <v>12</v>
      </c>
      <c r="C226" s="178" t="s">
        <v>788</v>
      </c>
      <c r="D226" s="178"/>
      <c r="E226" s="178" t="s">
        <v>788</v>
      </c>
      <c r="F226" s="178" t="s">
        <v>789</v>
      </c>
      <c r="G226" s="178"/>
    </row>
    <row r="227" spans="1:7">
      <c r="A227" s="178">
        <v>407</v>
      </c>
      <c r="B227" s="178">
        <v>12</v>
      </c>
      <c r="C227" s="178" t="s">
        <v>790</v>
      </c>
      <c r="D227" s="178"/>
      <c r="E227" s="178" t="s">
        <v>790</v>
      </c>
      <c r="F227" s="178" t="s">
        <v>791</v>
      </c>
      <c r="G227" s="178"/>
    </row>
    <row r="228" spans="1:7">
      <c r="A228" s="178">
        <v>408</v>
      </c>
      <c r="B228" s="178">
        <v>12</v>
      </c>
      <c r="C228" s="178" t="s">
        <v>792</v>
      </c>
      <c r="D228" s="178"/>
      <c r="E228" s="178" t="s">
        <v>792</v>
      </c>
      <c r="F228" s="178" t="s">
        <v>793</v>
      </c>
      <c r="G228" s="178"/>
    </row>
    <row r="229" spans="1:7">
      <c r="A229" s="178">
        <v>409</v>
      </c>
      <c r="B229" s="178">
        <v>12</v>
      </c>
      <c r="C229" s="178" t="s">
        <v>794</v>
      </c>
      <c r="D229" s="178"/>
      <c r="E229" s="178" t="s">
        <v>794</v>
      </c>
      <c r="F229" s="178" t="s">
        <v>795</v>
      </c>
      <c r="G229" s="178"/>
    </row>
    <row r="230" spans="1:7">
      <c r="A230" s="178">
        <v>410</v>
      </c>
      <c r="B230" s="178">
        <v>12</v>
      </c>
      <c r="C230" s="178" t="s">
        <v>796</v>
      </c>
      <c r="D230" s="178"/>
      <c r="E230" s="178" t="s">
        <v>796</v>
      </c>
      <c r="F230" s="178" t="s">
        <v>797</v>
      </c>
      <c r="G230" s="178"/>
    </row>
    <row r="231" spans="1:7">
      <c r="A231" s="178">
        <v>411</v>
      </c>
      <c r="B231" s="178">
        <v>12</v>
      </c>
      <c r="C231" s="178" t="s">
        <v>798</v>
      </c>
      <c r="D231" s="178"/>
      <c r="E231" s="178" t="s">
        <v>798</v>
      </c>
      <c r="F231" s="178" t="s">
        <v>799</v>
      </c>
      <c r="G231" s="178"/>
    </row>
    <row r="232" spans="1:7">
      <c r="A232" s="178">
        <v>412</v>
      </c>
      <c r="B232" s="178">
        <v>12</v>
      </c>
      <c r="C232" s="178" t="s">
        <v>800</v>
      </c>
      <c r="D232" s="178"/>
      <c r="E232" s="178" t="s">
        <v>800</v>
      </c>
      <c r="F232" s="178" t="s">
        <v>801</v>
      </c>
      <c r="G232" s="178"/>
    </row>
    <row r="233" spans="1:7">
      <c r="A233" s="178">
        <v>413</v>
      </c>
      <c r="B233" s="178">
        <v>12</v>
      </c>
      <c r="C233" s="178" t="s">
        <v>802</v>
      </c>
      <c r="D233" s="178"/>
      <c r="E233" s="178" t="s">
        <v>802</v>
      </c>
      <c r="F233" s="178" t="s">
        <v>803</v>
      </c>
      <c r="G233" s="178"/>
    </row>
    <row r="234" spans="1:7">
      <c r="A234" s="178">
        <v>414</v>
      </c>
      <c r="B234" s="178">
        <v>12</v>
      </c>
      <c r="C234" s="178" t="s">
        <v>804</v>
      </c>
      <c r="D234" s="178"/>
      <c r="E234" s="178" t="s">
        <v>804</v>
      </c>
      <c r="F234" s="178" t="s">
        <v>805</v>
      </c>
      <c r="G234" s="178"/>
    </row>
    <row r="235" spans="1:7">
      <c r="A235" s="178">
        <v>415</v>
      </c>
      <c r="B235" s="178">
        <v>12</v>
      </c>
      <c r="C235" s="178" t="s">
        <v>806</v>
      </c>
      <c r="D235" s="178"/>
      <c r="E235" s="178" t="s">
        <v>806</v>
      </c>
      <c r="F235" s="178" t="s">
        <v>807</v>
      </c>
      <c r="G235" s="178"/>
    </row>
    <row r="236" spans="1:7">
      <c r="A236" s="178">
        <v>416</v>
      </c>
      <c r="B236" s="178">
        <v>12</v>
      </c>
      <c r="C236" s="178" t="s">
        <v>808</v>
      </c>
      <c r="D236" s="178"/>
      <c r="E236" s="178" t="s">
        <v>808</v>
      </c>
      <c r="F236" s="178" t="s">
        <v>809</v>
      </c>
      <c r="G236" s="178"/>
    </row>
    <row r="237" spans="1:7">
      <c r="A237" s="178">
        <v>417</v>
      </c>
      <c r="B237" s="178">
        <v>12</v>
      </c>
      <c r="C237" s="178" t="s">
        <v>810</v>
      </c>
      <c r="D237" s="178"/>
      <c r="E237" s="178" t="s">
        <v>810</v>
      </c>
      <c r="F237" s="178" t="s">
        <v>811</v>
      </c>
      <c r="G237" s="178"/>
    </row>
    <row r="238" spans="1:7">
      <c r="A238" s="178">
        <v>418</v>
      </c>
      <c r="B238" s="178">
        <v>12</v>
      </c>
      <c r="C238" s="178" t="s">
        <v>812</v>
      </c>
      <c r="D238" s="178"/>
      <c r="E238" s="178" t="s">
        <v>812</v>
      </c>
      <c r="F238" s="178" t="s">
        <v>813</v>
      </c>
      <c r="G238" s="178"/>
    </row>
    <row r="239" spans="1:7">
      <c r="A239" s="178">
        <v>419</v>
      </c>
      <c r="B239" s="178">
        <v>12</v>
      </c>
      <c r="C239" s="178" t="s">
        <v>814</v>
      </c>
      <c r="D239" s="178"/>
      <c r="E239" s="178" t="s">
        <v>814</v>
      </c>
      <c r="F239" s="178" t="s">
        <v>815</v>
      </c>
      <c r="G239" s="178"/>
    </row>
    <row r="240" spans="1:7">
      <c r="A240" s="178">
        <v>420</v>
      </c>
      <c r="B240" s="178">
        <v>12</v>
      </c>
      <c r="C240" s="178" t="s">
        <v>816</v>
      </c>
      <c r="D240" s="178"/>
      <c r="E240" s="178" t="s">
        <v>816</v>
      </c>
      <c r="F240" s="178" t="s">
        <v>817</v>
      </c>
      <c r="G240" s="178"/>
    </row>
    <row r="241" spans="1:7">
      <c r="A241" s="178">
        <v>421</v>
      </c>
      <c r="B241" s="178">
        <v>12</v>
      </c>
      <c r="C241" s="178" t="s">
        <v>818</v>
      </c>
      <c r="D241" s="178"/>
      <c r="E241" s="178" t="s">
        <v>818</v>
      </c>
      <c r="F241" s="178" t="s">
        <v>819</v>
      </c>
      <c r="G241" s="178"/>
    </row>
    <row r="242" spans="1:7">
      <c r="A242" s="178">
        <v>422</v>
      </c>
      <c r="B242" s="178">
        <v>12</v>
      </c>
      <c r="C242" s="178" t="s">
        <v>820</v>
      </c>
      <c r="D242" s="178"/>
      <c r="E242" s="178" t="s">
        <v>820</v>
      </c>
      <c r="F242" s="178" t="s">
        <v>821</v>
      </c>
      <c r="G242" s="178"/>
    </row>
    <row r="243" spans="1:7">
      <c r="A243" s="178">
        <v>423</v>
      </c>
      <c r="B243" s="178">
        <v>12</v>
      </c>
      <c r="C243" s="178" t="s">
        <v>822</v>
      </c>
      <c r="D243" s="178"/>
      <c r="E243" s="178" t="s">
        <v>822</v>
      </c>
      <c r="F243" s="178" t="s">
        <v>823</v>
      </c>
      <c r="G243" s="178"/>
    </row>
    <row r="244" spans="1:7">
      <c r="A244" s="178">
        <v>424</v>
      </c>
      <c r="B244" s="178">
        <v>12</v>
      </c>
      <c r="C244" s="178" t="s">
        <v>824</v>
      </c>
      <c r="D244" s="178"/>
      <c r="E244" s="178" t="s">
        <v>824</v>
      </c>
      <c r="F244" s="178" t="s">
        <v>825</v>
      </c>
      <c r="G244" s="178"/>
    </row>
    <row r="245" spans="1:7">
      <c r="A245" s="178">
        <v>425</v>
      </c>
      <c r="B245" s="178">
        <v>12</v>
      </c>
      <c r="C245" s="178" t="s">
        <v>826</v>
      </c>
      <c r="D245" s="178"/>
      <c r="E245" s="178" t="s">
        <v>826</v>
      </c>
      <c r="F245" s="178" t="s">
        <v>827</v>
      </c>
      <c r="G245" s="178"/>
    </row>
    <row r="246" spans="1:7">
      <c r="A246" s="178">
        <v>426</v>
      </c>
      <c r="B246" s="178">
        <v>12</v>
      </c>
      <c r="C246" s="178" t="s">
        <v>828</v>
      </c>
      <c r="D246" s="178"/>
      <c r="E246" s="178" t="s">
        <v>828</v>
      </c>
      <c r="F246" s="178" t="s">
        <v>829</v>
      </c>
      <c r="G246" s="178"/>
    </row>
    <row r="247" spans="1:7">
      <c r="A247" s="178">
        <v>427</v>
      </c>
      <c r="B247" s="178">
        <v>12</v>
      </c>
      <c r="C247" s="178" t="s">
        <v>830</v>
      </c>
      <c r="D247" s="178"/>
      <c r="E247" s="178" t="s">
        <v>830</v>
      </c>
      <c r="F247" s="178" t="s">
        <v>831</v>
      </c>
      <c r="G247" s="178"/>
    </row>
    <row r="248" spans="1:7">
      <c r="A248" s="178">
        <v>428</v>
      </c>
      <c r="B248" s="178">
        <v>12</v>
      </c>
      <c r="C248" s="178" t="s">
        <v>832</v>
      </c>
      <c r="D248" s="178"/>
      <c r="E248" s="178" t="s">
        <v>832</v>
      </c>
      <c r="F248" s="178" t="s">
        <v>833</v>
      </c>
      <c r="G248" s="178"/>
    </row>
    <row r="249" spans="1:7">
      <c r="A249" s="178">
        <v>429</v>
      </c>
      <c r="B249" s="178">
        <v>12</v>
      </c>
      <c r="C249" s="178" t="s">
        <v>834</v>
      </c>
      <c r="D249" s="178"/>
      <c r="E249" s="178" t="s">
        <v>834</v>
      </c>
      <c r="F249" s="178" t="s">
        <v>835</v>
      </c>
      <c r="G249" s="178"/>
    </row>
    <row r="250" spans="1:7">
      <c r="A250" s="178">
        <v>430</v>
      </c>
      <c r="B250" s="178">
        <v>12</v>
      </c>
      <c r="C250" s="178" t="s">
        <v>836</v>
      </c>
      <c r="D250" s="178"/>
      <c r="E250" s="178" t="s">
        <v>836</v>
      </c>
      <c r="F250" s="178" t="s">
        <v>837</v>
      </c>
      <c r="G250" s="178"/>
    </row>
    <row r="251" spans="1:7">
      <c r="A251" s="178">
        <v>431</v>
      </c>
      <c r="B251" s="178">
        <v>12</v>
      </c>
      <c r="C251" s="178" t="s">
        <v>838</v>
      </c>
      <c r="D251" s="178"/>
      <c r="E251" s="178" t="s">
        <v>838</v>
      </c>
      <c r="F251" s="178" t="s">
        <v>839</v>
      </c>
      <c r="G251" s="178"/>
    </row>
    <row r="252" spans="1:7">
      <c r="A252" s="178">
        <v>451</v>
      </c>
      <c r="B252" s="178">
        <v>12</v>
      </c>
      <c r="C252" s="178" t="s">
        <v>840</v>
      </c>
      <c r="D252" s="178"/>
      <c r="E252" s="178" t="s">
        <v>840</v>
      </c>
      <c r="F252" s="178" t="s">
        <v>841</v>
      </c>
      <c r="G252" s="178"/>
    </row>
    <row r="253" spans="1:7">
      <c r="A253" s="178">
        <v>452</v>
      </c>
      <c r="B253" s="178">
        <v>12</v>
      </c>
      <c r="C253" s="178" t="s">
        <v>842</v>
      </c>
      <c r="D253" s="178"/>
      <c r="E253" s="178" t="s">
        <v>842</v>
      </c>
      <c r="F253" s="178" t="s">
        <v>843</v>
      </c>
      <c r="G253" s="178"/>
    </row>
  </sheetData>
  <sheetProtection sheet="1" objects="1" scenarios="1"/>
  <protectedRanges>
    <protectedRange sqref="A2" name="範囲1"/>
    <protectedRange sqref="C133:G133 B132:G132 C68:G68" name="範囲2_1"/>
  </protectedRange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C3FD1-81B5-4D9F-B429-C2A0B8D8AEB0}">
  <sheetPr>
    <tabColor rgb="FFFFFF00"/>
  </sheetPr>
  <dimension ref="A1:S212"/>
  <sheetViews>
    <sheetView zoomScale="106" workbookViewId="0">
      <pane ySplit="2" topLeftCell="A3" activePane="bottomLeft" state="frozen"/>
      <selection pane="bottomLeft" activeCell="F24" sqref="F24"/>
    </sheetView>
  </sheetViews>
  <sheetFormatPr defaultRowHeight="18.75"/>
  <cols>
    <col min="1" max="1" width="11.25" customWidth="1"/>
    <col min="5" max="5" width="12.625" customWidth="1"/>
    <col min="6" max="6" width="18.125" customWidth="1"/>
    <col min="7" max="7" width="6.625" customWidth="1"/>
    <col min="8" max="8" width="5.375" customWidth="1"/>
    <col min="9" max="9" width="5.125" customWidth="1"/>
    <col min="10" max="10" width="11.375" bestFit="1" customWidth="1"/>
    <col min="13" max="13" width="10.75" customWidth="1"/>
    <col min="15" max="16" width="9" hidden="1" customWidth="1"/>
    <col min="17" max="17" width="9" customWidth="1"/>
    <col min="18" max="19" width="9" hidden="1" customWidth="1"/>
  </cols>
  <sheetData>
    <row r="1" spans="1:19">
      <c r="A1" t="s">
        <v>844</v>
      </c>
      <c r="J1" s="116" t="str">
        <f>IF(COUNTIF(選手情報入力シート!J3:J212,"*.*")&gt;0,"↓入力に誤りがあります。半角ドットではなく半角スラッシュで!!","")</f>
        <v/>
      </c>
    </row>
    <row r="2" spans="1:19" ht="56.25">
      <c r="A2" s="178" t="s">
        <v>845</v>
      </c>
      <c r="B2" s="178" t="s">
        <v>4</v>
      </c>
      <c r="C2" s="178" t="s">
        <v>5</v>
      </c>
      <c r="D2" s="178" t="s">
        <v>6</v>
      </c>
      <c r="E2" s="178" t="s">
        <v>846</v>
      </c>
      <c r="F2" s="178" t="s">
        <v>8</v>
      </c>
      <c r="G2" s="178" t="s">
        <v>9</v>
      </c>
      <c r="H2" s="234" t="s">
        <v>10</v>
      </c>
      <c r="I2" s="234" t="str">
        <f>"学年"&amp;CHAR(10)&amp;VLOOKUP(初期ファイル設定①!$W$1,初期ファイル設定①!$W$4:$AB$6,5)</f>
        <v>学年
J1～J3</v>
      </c>
      <c r="J2" s="234" t="s">
        <v>847</v>
      </c>
      <c r="K2" s="178" t="s">
        <v>12</v>
      </c>
      <c r="L2" s="234" t="s">
        <v>1431</v>
      </c>
      <c r="M2" s="178"/>
    </row>
    <row r="3" spans="1:19">
      <c r="A3" s="178" t="str">
        <f>IF(H3="","",IF(B3="","",所属情報入力シート!$A$2*1000000+H3*100000+B3))</f>
        <v/>
      </c>
      <c r="B3" s="235"/>
      <c r="C3" s="235"/>
      <c r="D3" s="235"/>
      <c r="E3" s="235"/>
      <c r="F3" s="235"/>
      <c r="G3" s="235"/>
      <c r="H3" s="235"/>
      <c r="I3" s="235"/>
      <c r="J3" s="240"/>
      <c r="K3" s="235"/>
      <c r="L3" s="235"/>
      <c r="M3" s="178"/>
      <c r="O3" t="str">
        <f>IF(I3="","",VLOOKUP(I3,R:S,2,FALSE))</f>
        <v/>
      </c>
      <c r="P3" s="283" t="s">
        <v>1372</v>
      </c>
      <c r="R3">
        <v>1</v>
      </c>
      <c r="S3">
        <v>5</v>
      </c>
    </row>
    <row r="4" spans="1:19">
      <c r="A4" s="178" t="str">
        <f>IF(H4="","",IF(B4="","",所属情報入力シート!$A$2*1000000+H4*100000+B4))</f>
        <v/>
      </c>
      <c r="B4" s="235"/>
      <c r="C4" s="235"/>
      <c r="D4" s="235"/>
      <c r="E4" s="235"/>
      <c r="F4" s="235"/>
      <c r="G4" s="235"/>
      <c r="H4" s="235"/>
      <c r="I4" s="235"/>
      <c r="J4" s="240"/>
      <c r="K4" s="235"/>
      <c r="L4" s="235"/>
      <c r="M4" s="178"/>
      <c r="O4" t="str">
        <f t="shared" ref="O4:O67" si="0">IF(I4="","",VLOOKUP(I4,R:S,2,FALSE))</f>
        <v/>
      </c>
      <c r="P4" s="283" t="s">
        <v>1387</v>
      </c>
      <c r="R4">
        <v>2</v>
      </c>
      <c r="S4">
        <v>2</v>
      </c>
    </row>
    <row r="5" spans="1:19">
      <c r="A5" s="178" t="str">
        <f>IF(H5="","",IF(B5="","",所属情報入力シート!$A$2*1000000+H5*100000+B5))</f>
        <v/>
      </c>
      <c r="B5" s="235"/>
      <c r="C5" s="235"/>
      <c r="D5" s="235"/>
      <c r="E5" s="235"/>
      <c r="F5" s="235"/>
      <c r="G5" s="235"/>
      <c r="H5" s="235"/>
      <c r="I5" s="235"/>
      <c r="J5" s="240"/>
      <c r="K5" s="235"/>
      <c r="L5" s="235"/>
      <c r="M5" s="178"/>
      <c r="O5" t="str">
        <f t="shared" si="0"/>
        <v/>
      </c>
      <c r="P5" s="283" t="s">
        <v>1388</v>
      </c>
      <c r="R5">
        <v>3</v>
      </c>
      <c r="S5">
        <v>3</v>
      </c>
    </row>
    <row r="6" spans="1:19">
      <c r="A6" s="178" t="str">
        <f>IF(H6="","",IF(B6="","",所属情報入力シート!$A$2*1000000+H6*100000+B6))</f>
        <v/>
      </c>
      <c r="B6" s="235"/>
      <c r="C6" s="235"/>
      <c r="D6" s="235"/>
      <c r="E6" s="235"/>
      <c r="F6" s="235"/>
      <c r="G6" s="235"/>
      <c r="H6" s="235"/>
      <c r="I6" s="235"/>
      <c r="J6" s="240"/>
      <c r="K6" s="235"/>
      <c r="L6" s="235"/>
      <c r="M6" s="178"/>
      <c r="O6" t="str">
        <f t="shared" si="0"/>
        <v/>
      </c>
      <c r="P6" s="283" t="s">
        <v>1389</v>
      </c>
      <c r="R6" t="s">
        <v>848</v>
      </c>
      <c r="S6">
        <v>5</v>
      </c>
    </row>
    <row r="7" spans="1:19">
      <c r="A7" s="178" t="str">
        <f>IF(H7="","",IF(B7="","",所属情報入力シート!$A$2*1000000+H7*100000+B7))</f>
        <v/>
      </c>
      <c r="B7" s="235"/>
      <c r="C7" s="235"/>
      <c r="D7" s="235"/>
      <c r="E7" s="235"/>
      <c r="F7" s="235"/>
      <c r="G7" s="235"/>
      <c r="H7" s="235"/>
      <c r="I7" s="235"/>
      <c r="J7" s="240"/>
      <c r="K7" s="235"/>
      <c r="L7" s="235"/>
      <c r="M7" s="178"/>
      <c r="O7" t="str">
        <f t="shared" si="0"/>
        <v/>
      </c>
      <c r="P7" s="283" t="s">
        <v>1390</v>
      </c>
      <c r="R7" t="s">
        <v>849</v>
      </c>
      <c r="S7">
        <v>2</v>
      </c>
    </row>
    <row r="8" spans="1:19">
      <c r="A8" s="178" t="str">
        <f>IF(H8="","",IF(B8="","",所属情報入力シート!$A$2*1000000+H8*100000+B8))</f>
        <v/>
      </c>
      <c r="B8" s="235"/>
      <c r="C8" s="235"/>
      <c r="D8" s="235"/>
      <c r="E8" s="235"/>
      <c r="F8" s="235"/>
      <c r="G8" s="235"/>
      <c r="H8" s="235"/>
      <c r="I8" s="235"/>
      <c r="J8" s="240"/>
      <c r="K8" s="235"/>
      <c r="L8" s="235"/>
      <c r="M8" s="178"/>
      <c r="O8" t="str">
        <f t="shared" si="0"/>
        <v/>
      </c>
      <c r="P8" s="283" t="s">
        <v>1391</v>
      </c>
      <c r="R8" t="s">
        <v>850</v>
      </c>
      <c r="S8">
        <v>3</v>
      </c>
    </row>
    <row r="9" spans="1:19">
      <c r="A9" s="178" t="str">
        <f>IF(H9="","",IF(B9="","",所属情報入力シート!$A$2*1000000+H9*100000+B9))</f>
        <v/>
      </c>
      <c r="B9" s="235"/>
      <c r="C9" s="235"/>
      <c r="D9" s="235"/>
      <c r="E9" s="235"/>
      <c r="F9" s="235"/>
      <c r="G9" s="235"/>
      <c r="H9" s="235"/>
      <c r="I9" s="235"/>
      <c r="J9" s="240"/>
      <c r="K9" s="235"/>
      <c r="L9" s="235"/>
      <c r="M9" s="178"/>
      <c r="O9" t="str">
        <f t="shared" si="0"/>
        <v/>
      </c>
      <c r="P9" s="283" t="s">
        <v>1392</v>
      </c>
    </row>
    <row r="10" spans="1:19">
      <c r="A10" s="178" t="str">
        <f>IF(H10="","",IF(B10="","",所属情報入力シート!$A$2*1000000+H10*100000+B10))</f>
        <v/>
      </c>
      <c r="B10" s="235"/>
      <c r="C10" s="235"/>
      <c r="D10" s="235"/>
      <c r="E10" s="235"/>
      <c r="F10" s="235"/>
      <c r="G10" s="235"/>
      <c r="H10" s="235"/>
      <c r="I10" s="235"/>
      <c r="J10" s="240"/>
      <c r="K10" s="235"/>
      <c r="L10" s="235"/>
      <c r="M10" s="178"/>
      <c r="O10" t="str">
        <f t="shared" si="0"/>
        <v/>
      </c>
      <c r="P10" s="283" t="s">
        <v>1393</v>
      </c>
    </row>
    <row r="11" spans="1:19">
      <c r="A11" s="178" t="str">
        <f>IF(H11="","",IF(B11="","",所属情報入力シート!$A$2*1000000+H11*100000+B11))</f>
        <v/>
      </c>
      <c r="B11" s="235"/>
      <c r="C11" s="235"/>
      <c r="D11" s="235"/>
      <c r="E11" s="235"/>
      <c r="F11" s="235"/>
      <c r="G11" s="235"/>
      <c r="H11" s="235"/>
      <c r="I11" s="235"/>
      <c r="J11" s="240"/>
      <c r="K11" s="235"/>
      <c r="L11" s="235"/>
      <c r="M11" s="178"/>
      <c r="O11" t="str">
        <f t="shared" si="0"/>
        <v/>
      </c>
      <c r="P11" s="283" t="s">
        <v>1394</v>
      </c>
    </row>
    <row r="12" spans="1:19">
      <c r="A12" s="178" t="str">
        <f>IF(H12="","",IF(B12="","",所属情報入力シート!$A$2*1000000+H12*100000+B12))</f>
        <v/>
      </c>
      <c r="B12" s="235"/>
      <c r="C12" s="235"/>
      <c r="D12" s="235"/>
      <c r="E12" s="235"/>
      <c r="F12" s="235"/>
      <c r="G12" s="235"/>
      <c r="H12" s="235"/>
      <c r="I12" s="235"/>
      <c r="J12" s="240"/>
      <c r="K12" s="235"/>
      <c r="L12" s="235"/>
      <c r="M12" s="178"/>
      <c r="O12" t="str">
        <f t="shared" si="0"/>
        <v/>
      </c>
      <c r="P12" s="283" t="s">
        <v>1395</v>
      </c>
    </row>
    <row r="13" spans="1:19">
      <c r="A13" s="178" t="str">
        <f>IF(H13="","",IF(B13="","",所属情報入力シート!$A$2*1000000+H13*100000+B13))</f>
        <v/>
      </c>
      <c r="B13" s="235"/>
      <c r="C13" s="235"/>
      <c r="D13" s="235"/>
      <c r="E13" s="235"/>
      <c r="F13" s="235"/>
      <c r="G13" s="235"/>
      <c r="H13" s="235"/>
      <c r="I13" s="235"/>
      <c r="J13" s="240"/>
      <c r="K13" s="235"/>
      <c r="L13" s="235"/>
      <c r="M13" s="178"/>
      <c r="O13" t="str">
        <f t="shared" si="0"/>
        <v/>
      </c>
      <c r="P13" s="283" t="s">
        <v>1396</v>
      </c>
    </row>
    <row r="14" spans="1:19">
      <c r="A14" s="178" t="str">
        <f>IF(H14="","",IF(B14="","",所属情報入力シート!$A$2*1000000+H14*100000+B14))</f>
        <v/>
      </c>
      <c r="B14" s="235"/>
      <c r="C14" s="235"/>
      <c r="D14" s="235"/>
      <c r="E14" s="235"/>
      <c r="F14" s="235"/>
      <c r="G14" s="235"/>
      <c r="H14" s="235"/>
      <c r="I14" s="235"/>
      <c r="J14" s="240"/>
      <c r="K14" s="235"/>
      <c r="L14" s="235"/>
      <c r="M14" s="178"/>
      <c r="O14" t="str">
        <f t="shared" si="0"/>
        <v/>
      </c>
      <c r="P14" s="283" t="s">
        <v>1397</v>
      </c>
    </row>
    <row r="15" spans="1:19">
      <c r="A15" s="178" t="str">
        <f>IF(H15="","",IF(B15="","",所属情報入力シート!$A$2*1000000+H15*100000+B15))</f>
        <v/>
      </c>
      <c r="B15" s="235"/>
      <c r="C15" s="235"/>
      <c r="D15" s="235"/>
      <c r="E15" s="235"/>
      <c r="F15" s="235"/>
      <c r="G15" s="235"/>
      <c r="H15" s="235"/>
      <c r="I15" s="235"/>
      <c r="J15" s="240"/>
      <c r="K15" s="235"/>
      <c r="L15" s="235"/>
      <c r="M15" s="178"/>
      <c r="O15" t="str">
        <f t="shared" si="0"/>
        <v/>
      </c>
      <c r="P15" s="283" t="s">
        <v>1398</v>
      </c>
    </row>
    <row r="16" spans="1:19">
      <c r="A16" s="178" t="str">
        <f>IF(H16="","",IF(B16="","",所属情報入力シート!$A$2*1000000+H16*100000+B16))</f>
        <v/>
      </c>
      <c r="B16" s="235"/>
      <c r="C16" s="235"/>
      <c r="D16" s="235"/>
      <c r="E16" s="235"/>
      <c r="F16" s="235"/>
      <c r="G16" s="235"/>
      <c r="H16" s="235"/>
      <c r="I16" s="235"/>
      <c r="J16" s="240"/>
      <c r="K16" s="235"/>
      <c r="L16" s="235"/>
      <c r="M16" s="178"/>
      <c r="O16" t="str">
        <f t="shared" si="0"/>
        <v/>
      </c>
      <c r="P16" s="283" t="s">
        <v>1370</v>
      </c>
    </row>
    <row r="17" spans="1:16">
      <c r="A17" s="178" t="str">
        <f>IF(H17="","",IF(B17="","",所属情報入力シート!$A$2*1000000+H17*100000+B17))</f>
        <v/>
      </c>
      <c r="B17" s="235"/>
      <c r="C17" s="235"/>
      <c r="D17" s="235"/>
      <c r="E17" s="235"/>
      <c r="F17" s="235"/>
      <c r="G17" s="235"/>
      <c r="H17" s="235"/>
      <c r="I17" s="235"/>
      <c r="J17" s="240"/>
      <c r="K17" s="235"/>
      <c r="L17" s="235"/>
      <c r="M17" s="178"/>
      <c r="O17" t="str">
        <f t="shared" si="0"/>
        <v/>
      </c>
      <c r="P17" s="283" t="s">
        <v>1399</v>
      </c>
    </row>
    <row r="18" spans="1:16">
      <c r="A18" s="178" t="str">
        <f>IF(H18="","",IF(B18="","",所属情報入力シート!$A$2*1000000+H18*100000+B18))</f>
        <v/>
      </c>
      <c r="B18" s="235"/>
      <c r="C18" s="235"/>
      <c r="D18" s="235"/>
      <c r="E18" s="235"/>
      <c r="F18" s="235"/>
      <c r="G18" s="235"/>
      <c r="H18" s="235"/>
      <c r="I18" s="235"/>
      <c r="J18" s="240"/>
      <c r="K18" s="235"/>
      <c r="L18" s="235"/>
      <c r="M18" s="178"/>
      <c r="O18" t="str">
        <f t="shared" si="0"/>
        <v/>
      </c>
      <c r="P18" s="283" t="s">
        <v>1400</v>
      </c>
    </row>
    <row r="19" spans="1:16">
      <c r="A19" s="178" t="str">
        <f>IF(H19="","",IF(B19="","",所属情報入力シート!$A$2*1000000+H19*100000+B19))</f>
        <v/>
      </c>
      <c r="B19" s="235"/>
      <c r="C19" s="235"/>
      <c r="D19" s="235"/>
      <c r="E19" s="235"/>
      <c r="F19" s="235"/>
      <c r="G19" s="235"/>
      <c r="H19" s="235"/>
      <c r="I19" s="235"/>
      <c r="J19" s="240"/>
      <c r="K19" s="235"/>
      <c r="L19" s="235"/>
      <c r="M19" s="178"/>
      <c r="O19" t="str">
        <f t="shared" si="0"/>
        <v/>
      </c>
      <c r="P19" s="283" t="s">
        <v>1401</v>
      </c>
    </row>
    <row r="20" spans="1:16">
      <c r="A20" s="178" t="str">
        <f>IF(H20="","",IF(B20="","",所属情報入力シート!$A$2*1000000+H20*100000+B20))</f>
        <v/>
      </c>
      <c r="B20" s="235"/>
      <c r="C20" s="235"/>
      <c r="D20" s="235"/>
      <c r="E20" s="235"/>
      <c r="F20" s="235"/>
      <c r="G20" s="235"/>
      <c r="H20" s="235"/>
      <c r="I20" s="235"/>
      <c r="J20" s="240"/>
      <c r="K20" s="235"/>
      <c r="L20" s="235"/>
      <c r="M20" s="178"/>
      <c r="O20" t="str">
        <f t="shared" si="0"/>
        <v/>
      </c>
      <c r="P20" s="283" t="s">
        <v>1402</v>
      </c>
    </row>
    <row r="21" spans="1:16">
      <c r="A21" s="178" t="str">
        <f>IF(H21="","",IF(B21="","",所属情報入力シート!$A$2*1000000+H21*100000+B21))</f>
        <v/>
      </c>
      <c r="B21" s="235"/>
      <c r="C21" s="235"/>
      <c r="D21" s="235"/>
      <c r="E21" s="235"/>
      <c r="F21" s="235"/>
      <c r="G21" s="235"/>
      <c r="H21" s="235"/>
      <c r="I21" s="235"/>
      <c r="J21" s="240"/>
      <c r="K21" s="235"/>
      <c r="L21" s="235"/>
      <c r="M21" s="178"/>
      <c r="O21" t="str">
        <f t="shared" si="0"/>
        <v/>
      </c>
      <c r="P21" s="283" t="s">
        <v>1403</v>
      </c>
    </row>
    <row r="22" spans="1:16">
      <c r="A22" s="178" t="str">
        <f>IF(H22="","",IF(B22="","",所属情報入力シート!$A$2*1000000+H22*100000+B22))</f>
        <v/>
      </c>
      <c r="B22" s="235"/>
      <c r="C22" s="235"/>
      <c r="D22" s="235"/>
      <c r="E22" s="235"/>
      <c r="F22" s="235"/>
      <c r="G22" s="235"/>
      <c r="H22" s="235"/>
      <c r="I22" s="235"/>
      <c r="J22" s="240"/>
      <c r="K22" s="235"/>
      <c r="L22" s="235"/>
      <c r="M22" s="178"/>
      <c r="O22" t="str">
        <f t="shared" si="0"/>
        <v/>
      </c>
      <c r="P22" s="283" t="s">
        <v>1404</v>
      </c>
    </row>
    <row r="23" spans="1:16">
      <c r="A23" s="178" t="str">
        <f>IF(H23="","",IF(B23="","",所属情報入力シート!$A$2*1000000+H23*100000+B23))</f>
        <v/>
      </c>
      <c r="B23" s="235"/>
      <c r="C23" s="235"/>
      <c r="D23" s="235"/>
      <c r="E23" s="235"/>
      <c r="F23" s="235"/>
      <c r="G23" s="235"/>
      <c r="H23" s="235"/>
      <c r="I23" s="235"/>
      <c r="J23" s="240"/>
      <c r="K23" s="235"/>
      <c r="L23" s="235"/>
      <c r="M23" s="178"/>
      <c r="O23" t="str">
        <f t="shared" si="0"/>
        <v/>
      </c>
      <c r="P23" s="283" t="s">
        <v>1405</v>
      </c>
    </row>
    <row r="24" spans="1:16">
      <c r="A24" s="178" t="str">
        <f>IF(H24="","",IF(B24="","",所属情報入力シート!$A$2*1000000+H24*100000+B24))</f>
        <v/>
      </c>
      <c r="B24" s="235"/>
      <c r="C24" s="235"/>
      <c r="D24" s="235"/>
      <c r="E24" s="235"/>
      <c r="F24" s="235"/>
      <c r="G24" s="235"/>
      <c r="H24" s="235"/>
      <c r="I24" s="235"/>
      <c r="J24" s="240"/>
      <c r="K24" s="235"/>
      <c r="L24" s="235"/>
      <c r="M24" s="178"/>
      <c r="O24" t="str">
        <f t="shared" si="0"/>
        <v/>
      </c>
      <c r="P24" s="283" t="s">
        <v>1406</v>
      </c>
    </row>
    <row r="25" spans="1:16">
      <c r="A25" s="178" t="str">
        <f>IF(H25="","",IF(B25="","",所属情報入力シート!$A$2*1000000+H25*100000+B25))</f>
        <v/>
      </c>
      <c r="B25" s="235"/>
      <c r="C25" s="235"/>
      <c r="D25" s="235"/>
      <c r="E25" s="235"/>
      <c r="F25" s="235"/>
      <c r="G25" s="235"/>
      <c r="H25" s="235"/>
      <c r="I25" s="235"/>
      <c r="J25" s="240"/>
      <c r="K25" s="235"/>
      <c r="L25" s="235"/>
      <c r="M25" s="178"/>
      <c r="O25" t="str">
        <f t="shared" si="0"/>
        <v/>
      </c>
      <c r="P25" s="283" t="s">
        <v>1407</v>
      </c>
    </row>
    <row r="26" spans="1:16">
      <c r="A26" s="178" t="str">
        <f>IF(H26="","",IF(B26="","",所属情報入力シート!$A$2*1000000+H26*100000+B26))</f>
        <v/>
      </c>
      <c r="B26" s="235"/>
      <c r="C26" s="235"/>
      <c r="D26" s="235"/>
      <c r="E26" s="235"/>
      <c r="F26" s="235"/>
      <c r="G26" s="235"/>
      <c r="H26" s="235"/>
      <c r="I26" s="235"/>
      <c r="J26" s="240"/>
      <c r="K26" s="235"/>
      <c r="L26" s="235"/>
      <c r="M26" s="178"/>
      <c r="O26" t="str">
        <f t="shared" si="0"/>
        <v/>
      </c>
      <c r="P26" s="283" t="s">
        <v>1408</v>
      </c>
    </row>
    <row r="27" spans="1:16">
      <c r="A27" s="178" t="str">
        <f>IF(H27="","",IF(B27="","",所属情報入力シート!$A$2*1000000+H27*100000+B27))</f>
        <v/>
      </c>
      <c r="B27" s="235"/>
      <c r="C27" s="235"/>
      <c r="D27" s="235"/>
      <c r="E27" s="235"/>
      <c r="F27" s="235"/>
      <c r="G27" s="235"/>
      <c r="H27" s="235"/>
      <c r="I27" s="235"/>
      <c r="J27" s="240"/>
      <c r="K27" s="235"/>
      <c r="L27" s="235"/>
      <c r="M27" s="178"/>
      <c r="O27" t="str">
        <f t="shared" si="0"/>
        <v/>
      </c>
      <c r="P27" s="283" t="s">
        <v>1409</v>
      </c>
    </row>
    <row r="28" spans="1:16">
      <c r="A28" s="178" t="str">
        <f>IF(H28="","",IF(B28="","",所属情報入力シート!$A$2*1000000+H28*100000+B28))</f>
        <v/>
      </c>
      <c r="B28" s="235"/>
      <c r="C28" s="235"/>
      <c r="D28" s="235"/>
      <c r="E28" s="235"/>
      <c r="F28" s="235"/>
      <c r="G28" s="235"/>
      <c r="H28" s="235"/>
      <c r="I28" s="235"/>
      <c r="J28" s="240"/>
      <c r="K28" s="235"/>
      <c r="L28" s="235"/>
      <c r="M28" s="178"/>
      <c r="O28" t="str">
        <f t="shared" si="0"/>
        <v/>
      </c>
      <c r="P28" s="283" t="s">
        <v>1410</v>
      </c>
    </row>
    <row r="29" spans="1:16">
      <c r="A29" s="178" t="str">
        <f>IF(H29="","",IF(B29="","",所属情報入力シート!$A$2*1000000+H29*100000+B29))</f>
        <v/>
      </c>
      <c r="B29" s="235"/>
      <c r="C29" s="235"/>
      <c r="D29" s="235"/>
      <c r="E29" s="235"/>
      <c r="F29" s="235"/>
      <c r="G29" s="235"/>
      <c r="H29" s="235"/>
      <c r="I29" s="235"/>
      <c r="J29" s="240"/>
      <c r="K29" s="235"/>
      <c r="L29" s="235"/>
      <c r="M29" s="178"/>
      <c r="O29" t="str">
        <f t="shared" si="0"/>
        <v/>
      </c>
      <c r="P29" s="283" t="s">
        <v>1411</v>
      </c>
    </row>
    <row r="30" spans="1:16">
      <c r="A30" s="178" t="str">
        <f>IF(H30="","",IF(B30="","",所属情報入力シート!$A$2*1000000+H30*100000+B30))</f>
        <v/>
      </c>
      <c r="B30" s="235"/>
      <c r="C30" s="235"/>
      <c r="D30" s="235"/>
      <c r="E30" s="235"/>
      <c r="F30" s="235"/>
      <c r="G30" s="235"/>
      <c r="H30" s="235"/>
      <c r="I30" s="235"/>
      <c r="J30" s="240"/>
      <c r="K30" s="235"/>
      <c r="L30" s="235"/>
      <c r="M30" s="178"/>
      <c r="O30" t="str">
        <f t="shared" si="0"/>
        <v/>
      </c>
      <c r="P30" s="283" t="s">
        <v>1412</v>
      </c>
    </row>
    <row r="31" spans="1:16">
      <c r="A31" s="178" t="str">
        <f>IF(H31="","",IF(B31="","",所属情報入力シート!$A$2*1000000+H31*100000+B31))</f>
        <v/>
      </c>
      <c r="B31" s="235"/>
      <c r="C31" s="235"/>
      <c r="D31" s="235"/>
      <c r="E31" s="235"/>
      <c r="F31" s="235"/>
      <c r="G31" s="235"/>
      <c r="H31" s="235"/>
      <c r="I31" s="235"/>
      <c r="J31" s="240"/>
      <c r="K31" s="235"/>
      <c r="L31" s="235"/>
      <c r="M31" s="178"/>
      <c r="O31" t="str">
        <f t="shared" si="0"/>
        <v/>
      </c>
      <c r="P31" s="283" t="s">
        <v>1413</v>
      </c>
    </row>
    <row r="32" spans="1:16">
      <c r="A32" s="178" t="str">
        <f>IF(H32="","",IF(B32="","",所属情報入力シート!$A$2*1000000+H32*100000+B32))</f>
        <v/>
      </c>
      <c r="B32" s="235"/>
      <c r="C32" s="235"/>
      <c r="D32" s="235"/>
      <c r="E32" s="235"/>
      <c r="F32" s="235"/>
      <c r="G32" s="235"/>
      <c r="H32" s="235"/>
      <c r="I32" s="235"/>
      <c r="J32" s="240"/>
      <c r="K32" s="235"/>
      <c r="L32" s="235"/>
      <c r="M32" s="178"/>
      <c r="O32" t="str">
        <f t="shared" si="0"/>
        <v/>
      </c>
      <c r="P32" s="283" t="s">
        <v>1371</v>
      </c>
    </row>
    <row r="33" spans="1:16">
      <c r="A33" s="178" t="str">
        <f>IF(H33="","",IF(B33="","",所属情報入力シート!$A$2*1000000+H33*100000+B33))</f>
        <v/>
      </c>
      <c r="B33" s="235"/>
      <c r="C33" s="235"/>
      <c r="D33" s="235"/>
      <c r="E33" s="235"/>
      <c r="F33" s="235"/>
      <c r="G33" s="235"/>
      <c r="H33" s="235"/>
      <c r="I33" s="235"/>
      <c r="J33" s="240"/>
      <c r="K33" s="235"/>
      <c r="L33" s="235"/>
      <c r="M33" s="178"/>
      <c r="O33" t="str">
        <f t="shared" si="0"/>
        <v/>
      </c>
      <c r="P33" s="283" t="s">
        <v>1414</v>
      </c>
    </row>
    <row r="34" spans="1:16">
      <c r="A34" s="178" t="str">
        <f>IF(H34="","",IF(B34="","",所属情報入力シート!$A$2*1000000+H34*100000+B34))</f>
        <v/>
      </c>
      <c r="B34" s="235"/>
      <c r="C34" s="235"/>
      <c r="D34" s="235"/>
      <c r="E34" s="235"/>
      <c r="F34" s="235"/>
      <c r="G34" s="235"/>
      <c r="H34" s="235"/>
      <c r="I34" s="235"/>
      <c r="J34" s="240"/>
      <c r="K34" s="235"/>
      <c r="L34" s="235"/>
      <c r="M34" s="178"/>
      <c r="O34" t="str">
        <f t="shared" si="0"/>
        <v/>
      </c>
      <c r="P34" s="283" t="s">
        <v>1415</v>
      </c>
    </row>
    <row r="35" spans="1:16">
      <c r="A35" s="178" t="str">
        <f>IF(H35="","",IF(B35="","",所属情報入力シート!$A$2*1000000+H35*100000+B35))</f>
        <v/>
      </c>
      <c r="B35" s="235"/>
      <c r="C35" s="235"/>
      <c r="D35" s="235"/>
      <c r="E35" s="235"/>
      <c r="F35" s="235"/>
      <c r="G35" s="235"/>
      <c r="H35" s="235"/>
      <c r="I35" s="235"/>
      <c r="J35" s="240"/>
      <c r="K35" s="235"/>
      <c r="L35" s="235"/>
      <c r="M35" s="178"/>
      <c r="O35" t="str">
        <f t="shared" si="0"/>
        <v/>
      </c>
      <c r="P35" s="283" t="s">
        <v>1416</v>
      </c>
    </row>
    <row r="36" spans="1:16">
      <c r="A36" s="178" t="str">
        <f>IF(H36="","",IF(B36="","",所属情報入力シート!$A$2*1000000+H36*100000+B36))</f>
        <v/>
      </c>
      <c r="B36" s="235"/>
      <c r="C36" s="235"/>
      <c r="D36" s="235"/>
      <c r="E36" s="235"/>
      <c r="F36" s="235"/>
      <c r="G36" s="235"/>
      <c r="H36" s="235"/>
      <c r="I36" s="235"/>
      <c r="J36" s="240"/>
      <c r="K36" s="235"/>
      <c r="L36" s="235"/>
      <c r="M36" s="178"/>
      <c r="O36" t="str">
        <f t="shared" si="0"/>
        <v/>
      </c>
      <c r="P36" s="283" t="s">
        <v>1417</v>
      </c>
    </row>
    <row r="37" spans="1:16">
      <c r="A37" s="178" t="str">
        <f>IF(H37="","",IF(B37="","",所属情報入力シート!$A$2*1000000+H37*100000+B37))</f>
        <v/>
      </c>
      <c r="B37" s="235"/>
      <c r="C37" s="235"/>
      <c r="D37" s="235"/>
      <c r="E37" s="235"/>
      <c r="F37" s="235"/>
      <c r="G37" s="235"/>
      <c r="H37" s="235"/>
      <c r="I37" s="235"/>
      <c r="J37" s="240"/>
      <c r="K37" s="235"/>
      <c r="L37" s="235"/>
      <c r="M37" s="178"/>
      <c r="O37" t="str">
        <f t="shared" si="0"/>
        <v/>
      </c>
      <c r="P37" s="283" t="s">
        <v>1418</v>
      </c>
    </row>
    <row r="38" spans="1:16">
      <c r="A38" s="178" t="str">
        <f>IF(H38="","",IF(B38="","",所属情報入力シート!$A$2*1000000+H38*100000+B38))</f>
        <v/>
      </c>
      <c r="B38" s="235"/>
      <c r="C38" s="235"/>
      <c r="D38" s="235"/>
      <c r="E38" s="235"/>
      <c r="F38" s="235"/>
      <c r="G38" s="235"/>
      <c r="H38" s="235"/>
      <c r="I38" s="235"/>
      <c r="J38" s="240"/>
      <c r="K38" s="235"/>
      <c r="L38" s="235"/>
      <c r="M38" s="178"/>
      <c r="O38" t="str">
        <f t="shared" si="0"/>
        <v/>
      </c>
      <c r="P38" s="283" t="s">
        <v>1419</v>
      </c>
    </row>
    <row r="39" spans="1:16">
      <c r="A39" s="178" t="str">
        <f>IF(H39="","",IF(B39="","",所属情報入力シート!$A$2*1000000+H39*100000+B39))</f>
        <v/>
      </c>
      <c r="B39" s="235"/>
      <c r="C39" s="235"/>
      <c r="D39" s="235"/>
      <c r="E39" s="235"/>
      <c r="F39" s="235"/>
      <c r="G39" s="235"/>
      <c r="H39" s="235"/>
      <c r="I39" s="235"/>
      <c r="J39" s="240"/>
      <c r="K39" s="235"/>
      <c r="L39" s="235"/>
      <c r="M39" s="178"/>
      <c r="O39" t="str">
        <f t="shared" si="0"/>
        <v/>
      </c>
      <c r="P39" s="283" t="s">
        <v>1420</v>
      </c>
    </row>
    <row r="40" spans="1:16">
      <c r="A40" s="178" t="str">
        <f>IF(H40="","",IF(B40="","",所属情報入力シート!$A$2*1000000+H40*100000+B40))</f>
        <v/>
      </c>
      <c r="B40" s="235"/>
      <c r="C40" s="235"/>
      <c r="D40" s="235"/>
      <c r="E40" s="235"/>
      <c r="F40" s="235"/>
      <c r="G40" s="235"/>
      <c r="H40" s="235"/>
      <c r="I40" s="235"/>
      <c r="J40" s="240"/>
      <c r="K40" s="235"/>
      <c r="L40" s="235"/>
      <c r="M40" s="178"/>
      <c r="O40" t="str">
        <f t="shared" si="0"/>
        <v/>
      </c>
      <c r="P40" s="283" t="s">
        <v>1421</v>
      </c>
    </row>
    <row r="41" spans="1:16">
      <c r="A41" s="178" t="str">
        <f>IF(H41="","",IF(B41="","",所属情報入力シート!$A$2*1000000+H41*100000+B41))</f>
        <v/>
      </c>
      <c r="B41" s="235"/>
      <c r="C41" s="235"/>
      <c r="D41" s="235"/>
      <c r="E41" s="235"/>
      <c r="F41" s="235"/>
      <c r="G41" s="235"/>
      <c r="H41" s="235"/>
      <c r="I41" s="235"/>
      <c r="J41" s="240"/>
      <c r="K41" s="235"/>
      <c r="L41" s="235"/>
      <c r="M41" s="178"/>
      <c r="O41" t="str">
        <f t="shared" si="0"/>
        <v/>
      </c>
      <c r="P41" s="283" t="s">
        <v>1422</v>
      </c>
    </row>
    <row r="42" spans="1:16">
      <c r="A42" s="178" t="str">
        <f>IF(H42="","",IF(B42="","",所属情報入力シート!$A$2*1000000+H42*100000+B42))</f>
        <v/>
      </c>
      <c r="B42" s="235"/>
      <c r="C42" s="235"/>
      <c r="D42" s="235"/>
      <c r="E42" s="235"/>
      <c r="F42" s="235"/>
      <c r="G42" s="235"/>
      <c r="H42" s="235"/>
      <c r="I42" s="235"/>
      <c r="J42" s="240"/>
      <c r="K42" s="235"/>
      <c r="L42" s="235"/>
      <c r="M42" s="178"/>
      <c r="O42" t="str">
        <f t="shared" si="0"/>
        <v/>
      </c>
      <c r="P42" s="283" t="s">
        <v>1423</v>
      </c>
    </row>
    <row r="43" spans="1:16">
      <c r="A43" s="178" t="str">
        <f>IF(H43="","",IF(B43="","",所属情報入力シート!$A$2*1000000+H43*100000+B43))</f>
        <v/>
      </c>
      <c r="B43" s="235"/>
      <c r="C43" s="235"/>
      <c r="D43" s="235"/>
      <c r="E43" s="235"/>
      <c r="F43" s="235"/>
      <c r="G43" s="235"/>
      <c r="H43" s="235"/>
      <c r="I43" s="235"/>
      <c r="J43" s="240"/>
      <c r="K43" s="235"/>
      <c r="L43" s="235"/>
      <c r="M43" s="178"/>
      <c r="O43" t="str">
        <f t="shared" si="0"/>
        <v/>
      </c>
      <c r="P43" s="283" t="s">
        <v>1424</v>
      </c>
    </row>
    <row r="44" spans="1:16">
      <c r="A44" s="178" t="str">
        <f>IF(H44="","",IF(B44="","",所属情報入力シート!$A$2*1000000+H44*100000+B44))</f>
        <v/>
      </c>
      <c r="B44" s="235"/>
      <c r="C44" s="235"/>
      <c r="D44" s="235"/>
      <c r="E44" s="235"/>
      <c r="F44" s="235"/>
      <c r="G44" s="235"/>
      <c r="H44" s="235"/>
      <c r="I44" s="235"/>
      <c r="J44" s="240"/>
      <c r="K44" s="235"/>
      <c r="L44" s="235"/>
      <c r="M44" s="178"/>
      <c r="O44" t="str">
        <f t="shared" si="0"/>
        <v/>
      </c>
      <c r="P44" s="283" t="s">
        <v>1425</v>
      </c>
    </row>
    <row r="45" spans="1:16">
      <c r="A45" s="178" t="str">
        <f>IF(H45="","",IF(B45="","",所属情報入力シート!$A$2*1000000+H45*100000+B45))</f>
        <v/>
      </c>
      <c r="B45" s="235"/>
      <c r="C45" s="235"/>
      <c r="D45" s="235"/>
      <c r="E45" s="235"/>
      <c r="F45" s="235"/>
      <c r="G45" s="235"/>
      <c r="H45" s="235"/>
      <c r="I45" s="235"/>
      <c r="J45" s="240"/>
      <c r="K45" s="235"/>
      <c r="L45" s="235"/>
      <c r="M45" s="178"/>
      <c r="O45" t="str">
        <f t="shared" si="0"/>
        <v/>
      </c>
      <c r="P45" s="283" t="s">
        <v>1426</v>
      </c>
    </row>
    <row r="46" spans="1:16">
      <c r="A46" s="178" t="str">
        <f>IF(H46="","",IF(B46="","",所属情報入力シート!$A$2*1000000+H46*100000+B46))</f>
        <v/>
      </c>
      <c r="B46" s="235"/>
      <c r="C46" s="235"/>
      <c r="D46" s="235"/>
      <c r="E46" s="235"/>
      <c r="F46" s="235"/>
      <c r="G46" s="235"/>
      <c r="H46" s="235"/>
      <c r="I46" s="235"/>
      <c r="J46" s="240"/>
      <c r="K46" s="235"/>
      <c r="L46" s="235"/>
      <c r="M46" s="178"/>
      <c r="O46" t="str">
        <f t="shared" si="0"/>
        <v/>
      </c>
      <c r="P46" s="283" t="s">
        <v>1427</v>
      </c>
    </row>
    <row r="47" spans="1:16">
      <c r="A47" s="178" t="str">
        <f>IF(H47="","",IF(B47="","",所属情報入力シート!$A$2*1000000+H47*100000+B47))</f>
        <v/>
      </c>
      <c r="B47" s="235"/>
      <c r="C47" s="235"/>
      <c r="D47" s="235"/>
      <c r="E47" s="235"/>
      <c r="F47" s="235"/>
      <c r="G47" s="235"/>
      <c r="H47" s="235"/>
      <c r="I47" s="235"/>
      <c r="J47" s="240"/>
      <c r="K47" s="235"/>
      <c r="L47" s="235"/>
      <c r="M47" s="178"/>
      <c r="O47" t="str">
        <f t="shared" si="0"/>
        <v/>
      </c>
      <c r="P47" s="283" t="s">
        <v>1428</v>
      </c>
    </row>
    <row r="48" spans="1:16">
      <c r="A48" s="178" t="str">
        <f>IF(H48="","",IF(B48="","",所属情報入力シート!$A$2*1000000+H48*100000+B48))</f>
        <v/>
      </c>
      <c r="B48" s="235"/>
      <c r="C48" s="235"/>
      <c r="D48" s="235"/>
      <c r="E48" s="235"/>
      <c r="F48" s="235"/>
      <c r="G48" s="235"/>
      <c r="H48" s="235"/>
      <c r="I48" s="235"/>
      <c r="J48" s="240"/>
      <c r="K48" s="235"/>
      <c r="L48" s="235"/>
      <c r="M48" s="178"/>
      <c r="O48" t="str">
        <f t="shared" si="0"/>
        <v/>
      </c>
      <c r="P48" s="283" t="s">
        <v>1429</v>
      </c>
    </row>
    <row r="49" spans="1:16">
      <c r="A49" s="178" t="str">
        <f>IF(H49="","",IF(B49="","",所属情報入力シート!$A$2*1000000+H49*100000+B49))</f>
        <v/>
      </c>
      <c r="B49" s="235"/>
      <c r="C49" s="235"/>
      <c r="D49" s="235"/>
      <c r="E49" s="235"/>
      <c r="F49" s="235"/>
      <c r="G49" s="235"/>
      <c r="H49" s="235"/>
      <c r="I49" s="235"/>
      <c r="J49" s="240"/>
      <c r="K49" s="235"/>
      <c r="L49" s="235"/>
      <c r="M49" s="178"/>
      <c r="O49" t="str">
        <f t="shared" si="0"/>
        <v/>
      </c>
      <c r="P49" s="283" t="s">
        <v>1430</v>
      </c>
    </row>
    <row r="50" spans="1:16">
      <c r="A50" s="178" t="str">
        <f>IF(H50="","",IF(B50="","",所属情報入力シート!$A$2*1000000+H50*100000+B50))</f>
        <v/>
      </c>
      <c r="B50" s="235"/>
      <c r="C50" s="235"/>
      <c r="D50" s="235"/>
      <c r="E50" s="235"/>
      <c r="F50" s="235"/>
      <c r="G50" s="235"/>
      <c r="H50" s="235"/>
      <c r="I50" s="235"/>
      <c r="J50" s="240"/>
      <c r="K50" s="235"/>
      <c r="L50" s="235"/>
      <c r="M50" s="178"/>
      <c r="O50" t="str">
        <f t="shared" si="0"/>
        <v/>
      </c>
    </row>
    <row r="51" spans="1:16">
      <c r="A51" s="178" t="str">
        <f>IF(H51="","",IF(B51="","",所属情報入力シート!$A$2*1000000+H51*100000+B51))</f>
        <v/>
      </c>
      <c r="B51" s="235"/>
      <c r="C51" s="235"/>
      <c r="D51" s="235"/>
      <c r="E51" s="235"/>
      <c r="F51" s="235"/>
      <c r="G51" s="235"/>
      <c r="H51" s="235"/>
      <c r="I51" s="235"/>
      <c r="J51" s="240"/>
      <c r="K51" s="235"/>
      <c r="L51" s="235"/>
      <c r="M51" s="178"/>
      <c r="O51" t="str">
        <f t="shared" si="0"/>
        <v/>
      </c>
    </row>
    <row r="52" spans="1:16">
      <c r="A52" s="178" t="str">
        <f>IF(H52="","",IF(B52="","",所属情報入力シート!$A$2*1000000+H52*100000+B52))</f>
        <v/>
      </c>
      <c r="B52" s="235"/>
      <c r="C52" s="235"/>
      <c r="D52" s="235"/>
      <c r="E52" s="235"/>
      <c r="F52" s="235"/>
      <c r="G52" s="235"/>
      <c r="H52" s="235"/>
      <c r="I52" s="235"/>
      <c r="J52" s="240"/>
      <c r="K52" s="235"/>
      <c r="L52" s="235"/>
      <c r="M52" s="178"/>
      <c r="O52" t="str">
        <f t="shared" si="0"/>
        <v/>
      </c>
    </row>
    <row r="53" spans="1:16">
      <c r="A53" s="178" t="str">
        <f>IF(H53="","",IF(B53="","",所属情報入力シート!$A$2*1000000+H53*100000+B53))</f>
        <v/>
      </c>
      <c r="B53" s="235"/>
      <c r="C53" s="235"/>
      <c r="D53" s="235"/>
      <c r="E53" s="235"/>
      <c r="F53" s="235"/>
      <c r="G53" s="235"/>
      <c r="H53" s="235"/>
      <c r="I53" s="235"/>
      <c r="J53" s="240"/>
      <c r="K53" s="235"/>
      <c r="L53" s="235"/>
      <c r="M53" s="178"/>
      <c r="O53" t="str">
        <f t="shared" si="0"/>
        <v/>
      </c>
    </row>
    <row r="54" spans="1:16">
      <c r="A54" s="178" t="str">
        <f>IF(H54="","",IF(B54="","",所属情報入力シート!$A$2*1000000+H54*100000+B54))</f>
        <v/>
      </c>
      <c r="B54" s="235"/>
      <c r="C54" s="235"/>
      <c r="D54" s="235"/>
      <c r="E54" s="235"/>
      <c r="F54" s="235"/>
      <c r="G54" s="235"/>
      <c r="H54" s="235"/>
      <c r="I54" s="235"/>
      <c r="J54" s="240"/>
      <c r="K54" s="235"/>
      <c r="L54" s="235"/>
      <c r="M54" s="178"/>
      <c r="O54" t="str">
        <f t="shared" si="0"/>
        <v/>
      </c>
    </row>
    <row r="55" spans="1:16">
      <c r="A55" s="178" t="str">
        <f>IF(H55="","",IF(B55="","",所属情報入力シート!$A$2*1000000+H55*100000+B55))</f>
        <v/>
      </c>
      <c r="B55" s="235"/>
      <c r="C55" s="235"/>
      <c r="D55" s="235"/>
      <c r="E55" s="235"/>
      <c r="F55" s="235"/>
      <c r="G55" s="235"/>
      <c r="H55" s="235"/>
      <c r="I55" s="235"/>
      <c r="J55" s="240"/>
      <c r="K55" s="235"/>
      <c r="L55" s="235"/>
      <c r="M55" s="178"/>
      <c r="O55" t="str">
        <f t="shared" si="0"/>
        <v/>
      </c>
    </row>
    <row r="56" spans="1:16">
      <c r="A56" s="178" t="str">
        <f>IF(H56="","",IF(B56="","",所属情報入力シート!$A$2*1000000+H56*100000+B56))</f>
        <v/>
      </c>
      <c r="B56" s="235"/>
      <c r="C56" s="235"/>
      <c r="D56" s="235"/>
      <c r="E56" s="235"/>
      <c r="F56" s="235"/>
      <c r="G56" s="235"/>
      <c r="H56" s="235"/>
      <c r="I56" s="235"/>
      <c r="J56" s="240"/>
      <c r="K56" s="235"/>
      <c r="L56" s="235"/>
      <c r="M56" s="178"/>
      <c r="O56" t="str">
        <f t="shared" si="0"/>
        <v/>
      </c>
    </row>
    <row r="57" spans="1:16">
      <c r="A57" s="178" t="str">
        <f>IF(H57="","",IF(B57="","",所属情報入力シート!$A$2*1000000+H57*100000+B57))</f>
        <v/>
      </c>
      <c r="B57" s="235"/>
      <c r="C57" s="235"/>
      <c r="D57" s="235"/>
      <c r="E57" s="235"/>
      <c r="F57" s="235"/>
      <c r="G57" s="235"/>
      <c r="H57" s="235"/>
      <c r="I57" s="235"/>
      <c r="J57" s="240"/>
      <c r="K57" s="235"/>
      <c r="L57" s="235"/>
      <c r="M57" s="178"/>
      <c r="O57" t="str">
        <f t="shared" si="0"/>
        <v/>
      </c>
    </row>
    <row r="58" spans="1:16">
      <c r="A58" s="178" t="str">
        <f>IF(H58="","",IF(B58="","",所属情報入力シート!$A$2*1000000+H58*100000+B58))</f>
        <v/>
      </c>
      <c r="B58" s="235"/>
      <c r="C58" s="235"/>
      <c r="D58" s="235"/>
      <c r="E58" s="235"/>
      <c r="F58" s="235"/>
      <c r="G58" s="235"/>
      <c r="H58" s="235"/>
      <c r="I58" s="235"/>
      <c r="J58" s="240"/>
      <c r="K58" s="235"/>
      <c r="L58" s="235"/>
      <c r="M58" s="178"/>
      <c r="O58" t="str">
        <f t="shared" si="0"/>
        <v/>
      </c>
    </row>
    <row r="59" spans="1:16">
      <c r="A59" s="178" t="str">
        <f>IF(H59="","",IF(B59="","",所属情報入力シート!$A$2*1000000+H59*100000+B59))</f>
        <v/>
      </c>
      <c r="B59" s="235"/>
      <c r="C59" s="235"/>
      <c r="D59" s="235"/>
      <c r="E59" s="235"/>
      <c r="F59" s="235"/>
      <c r="G59" s="235"/>
      <c r="H59" s="235"/>
      <c r="I59" s="235"/>
      <c r="J59" s="240"/>
      <c r="K59" s="235"/>
      <c r="L59" s="235"/>
      <c r="M59" s="178"/>
      <c r="O59" t="str">
        <f t="shared" si="0"/>
        <v/>
      </c>
    </row>
    <row r="60" spans="1:16">
      <c r="A60" s="178" t="str">
        <f>IF(H60="","",IF(B60="","",所属情報入力シート!$A$2*1000000+H60*100000+B60))</f>
        <v/>
      </c>
      <c r="B60" s="235"/>
      <c r="C60" s="235"/>
      <c r="D60" s="235"/>
      <c r="E60" s="235"/>
      <c r="F60" s="235"/>
      <c r="G60" s="235"/>
      <c r="H60" s="235"/>
      <c r="I60" s="235"/>
      <c r="J60" s="240"/>
      <c r="K60" s="235"/>
      <c r="L60" s="235"/>
      <c r="M60" s="178"/>
      <c r="O60" t="str">
        <f t="shared" si="0"/>
        <v/>
      </c>
    </row>
    <row r="61" spans="1:16">
      <c r="A61" s="178" t="str">
        <f>IF(H61="","",IF(B61="","",所属情報入力シート!$A$2*1000000+H61*100000+B61))</f>
        <v/>
      </c>
      <c r="B61" s="235"/>
      <c r="C61" s="235"/>
      <c r="D61" s="235"/>
      <c r="E61" s="235"/>
      <c r="F61" s="235"/>
      <c r="G61" s="235"/>
      <c r="H61" s="235"/>
      <c r="I61" s="235"/>
      <c r="J61" s="240"/>
      <c r="K61" s="235"/>
      <c r="L61" s="235"/>
      <c r="M61" s="178"/>
      <c r="O61" t="str">
        <f t="shared" si="0"/>
        <v/>
      </c>
    </row>
    <row r="62" spans="1:16">
      <c r="A62" s="178" t="str">
        <f>IF(H62="","",IF(B62="","",所属情報入力シート!$A$2*1000000+H62*100000+B62))</f>
        <v/>
      </c>
      <c r="B62" s="235"/>
      <c r="C62" s="235"/>
      <c r="D62" s="235"/>
      <c r="E62" s="235"/>
      <c r="F62" s="235"/>
      <c r="G62" s="235"/>
      <c r="H62" s="235"/>
      <c r="I62" s="235"/>
      <c r="J62" s="240"/>
      <c r="K62" s="235"/>
      <c r="L62" s="235"/>
      <c r="M62" s="178"/>
      <c r="O62" t="str">
        <f t="shared" si="0"/>
        <v/>
      </c>
    </row>
    <row r="63" spans="1:16">
      <c r="A63" s="178" t="str">
        <f>IF(H63="","",IF(B63="","",所属情報入力シート!$A$2*1000000+H63*100000+B63))</f>
        <v/>
      </c>
      <c r="B63" s="235"/>
      <c r="C63" s="235"/>
      <c r="D63" s="235"/>
      <c r="E63" s="235"/>
      <c r="F63" s="235"/>
      <c r="G63" s="235"/>
      <c r="H63" s="235"/>
      <c r="I63" s="235"/>
      <c r="J63" s="240"/>
      <c r="K63" s="235"/>
      <c r="L63" s="235"/>
      <c r="M63" s="178"/>
      <c r="O63" t="str">
        <f t="shared" si="0"/>
        <v/>
      </c>
    </row>
    <row r="64" spans="1:16">
      <c r="A64" s="178" t="str">
        <f>IF(H64="","",IF(B64="","",所属情報入力シート!$A$2*1000000+H64*100000+B64))</f>
        <v/>
      </c>
      <c r="B64" s="235"/>
      <c r="C64" s="235"/>
      <c r="D64" s="235"/>
      <c r="E64" s="235"/>
      <c r="F64" s="235"/>
      <c r="G64" s="235"/>
      <c r="H64" s="235"/>
      <c r="I64" s="235"/>
      <c r="J64" s="240"/>
      <c r="K64" s="235"/>
      <c r="L64" s="235"/>
      <c r="M64" s="178"/>
      <c r="O64" t="str">
        <f t="shared" si="0"/>
        <v/>
      </c>
    </row>
    <row r="65" spans="1:15">
      <c r="A65" s="178" t="str">
        <f>IF(H65="","",IF(B65="","",所属情報入力シート!$A$2*1000000+H65*100000+B65))</f>
        <v/>
      </c>
      <c r="B65" s="235"/>
      <c r="C65" s="235"/>
      <c r="D65" s="235"/>
      <c r="E65" s="235"/>
      <c r="F65" s="235"/>
      <c r="G65" s="235"/>
      <c r="H65" s="235"/>
      <c r="I65" s="235"/>
      <c r="J65" s="240"/>
      <c r="K65" s="235"/>
      <c r="L65" s="235"/>
      <c r="M65" s="178"/>
      <c r="O65" t="str">
        <f t="shared" si="0"/>
        <v/>
      </c>
    </row>
    <row r="66" spans="1:15">
      <c r="A66" s="178" t="str">
        <f>IF(H66="","",IF(B66="","",所属情報入力シート!$A$2*1000000+H66*100000+B66))</f>
        <v/>
      </c>
      <c r="B66" s="235"/>
      <c r="C66" s="235"/>
      <c r="D66" s="235"/>
      <c r="E66" s="235"/>
      <c r="F66" s="235"/>
      <c r="G66" s="235"/>
      <c r="H66" s="235"/>
      <c r="I66" s="235"/>
      <c r="J66" s="240"/>
      <c r="K66" s="235"/>
      <c r="L66" s="235"/>
      <c r="M66" s="178"/>
      <c r="O66" t="str">
        <f t="shared" si="0"/>
        <v/>
      </c>
    </row>
    <row r="67" spans="1:15">
      <c r="A67" s="178" t="str">
        <f>IF(H67="","",IF(B67="","",所属情報入力シート!$A$2*1000000+H67*100000+B67))</f>
        <v/>
      </c>
      <c r="B67" s="235"/>
      <c r="C67" s="235"/>
      <c r="D67" s="235"/>
      <c r="E67" s="235"/>
      <c r="F67" s="235"/>
      <c r="G67" s="235"/>
      <c r="H67" s="235"/>
      <c r="I67" s="235"/>
      <c r="J67" s="240"/>
      <c r="K67" s="235"/>
      <c r="L67" s="235"/>
      <c r="M67" s="178"/>
      <c r="O67" t="str">
        <f t="shared" si="0"/>
        <v/>
      </c>
    </row>
    <row r="68" spans="1:15">
      <c r="A68" s="178" t="str">
        <f>IF(H68="","",IF(B68="","",所属情報入力シート!$A$2*1000000+H68*100000+B68))</f>
        <v/>
      </c>
      <c r="B68" s="235"/>
      <c r="C68" s="235"/>
      <c r="D68" s="235"/>
      <c r="E68" s="235"/>
      <c r="F68" s="235"/>
      <c r="G68" s="235"/>
      <c r="H68" s="235"/>
      <c r="I68" s="235"/>
      <c r="J68" s="240"/>
      <c r="K68" s="235"/>
      <c r="L68" s="235"/>
      <c r="M68" s="178"/>
      <c r="O68" t="str">
        <f t="shared" ref="O68:O131" si="1">IF(I68="","",VLOOKUP(I68,R:S,2,FALSE))</f>
        <v/>
      </c>
    </row>
    <row r="69" spans="1:15">
      <c r="A69" s="178" t="str">
        <f>IF(H69="","",IF(B69="","",所属情報入力シート!$A$2*1000000+H69*100000+B69))</f>
        <v/>
      </c>
      <c r="B69" s="235"/>
      <c r="C69" s="235"/>
      <c r="D69" s="235"/>
      <c r="E69" s="235"/>
      <c r="F69" s="235"/>
      <c r="G69" s="235"/>
      <c r="H69" s="235"/>
      <c r="I69" s="235"/>
      <c r="J69" s="240"/>
      <c r="K69" s="235"/>
      <c r="L69" s="235"/>
      <c r="M69" s="178"/>
      <c r="O69" t="str">
        <f t="shared" si="1"/>
        <v/>
      </c>
    </row>
    <row r="70" spans="1:15">
      <c r="A70" s="178" t="str">
        <f>IF(H70="","",IF(B70="","",所属情報入力シート!$A$2*1000000+H70*100000+B70))</f>
        <v/>
      </c>
      <c r="B70" s="235"/>
      <c r="C70" s="235"/>
      <c r="D70" s="235"/>
      <c r="E70" s="235"/>
      <c r="F70" s="235"/>
      <c r="G70" s="235"/>
      <c r="H70" s="235"/>
      <c r="I70" s="235"/>
      <c r="J70" s="240"/>
      <c r="K70" s="235"/>
      <c r="L70" s="235"/>
      <c r="M70" s="178"/>
      <c r="O70" t="str">
        <f t="shared" si="1"/>
        <v/>
      </c>
    </row>
    <row r="71" spans="1:15">
      <c r="A71" s="178" t="str">
        <f>IF(H71="","",IF(B71="","",所属情報入力シート!$A$2*1000000+H71*100000+B71))</f>
        <v/>
      </c>
      <c r="B71" s="235"/>
      <c r="C71" s="235"/>
      <c r="D71" s="235"/>
      <c r="E71" s="235"/>
      <c r="F71" s="235"/>
      <c r="G71" s="235"/>
      <c r="H71" s="235"/>
      <c r="I71" s="235"/>
      <c r="J71" s="240"/>
      <c r="K71" s="235"/>
      <c r="L71" s="235"/>
      <c r="M71" s="178"/>
      <c r="O71" t="str">
        <f t="shared" si="1"/>
        <v/>
      </c>
    </row>
    <row r="72" spans="1:15">
      <c r="A72" s="178" t="str">
        <f>IF(H72="","",IF(B72="","",所属情報入力シート!$A$2*1000000+H72*100000+B72))</f>
        <v/>
      </c>
      <c r="B72" s="235"/>
      <c r="C72" s="235"/>
      <c r="D72" s="235"/>
      <c r="E72" s="235"/>
      <c r="F72" s="235"/>
      <c r="G72" s="235"/>
      <c r="H72" s="235"/>
      <c r="I72" s="235"/>
      <c r="J72" s="240"/>
      <c r="K72" s="235"/>
      <c r="L72" s="235"/>
      <c r="M72" s="178"/>
      <c r="O72" t="str">
        <f t="shared" si="1"/>
        <v/>
      </c>
    </row>
    <row r="73" spans="1:15">
      <c r="A73" s="178" t="str">
        <f>IF(H73="","",IF(B73="","",所属情報入力シート!$A$2*1000000+H73*100000+B73))</f>
        <v/>
      </c>
      <c r="B73" s="235"/>
      <c r="C73" s="235"/>
      <c r="D73" s="235"/>
      <c r="E73" s="235"/>
      <c r="F73" s="235"/>
      <c r="G73" s="235"/>
      <c r="H73" s="235"/>
      <c r="I73" s="235"/>
      <c r="J73" s="240"/>
      <c r="K73" s="235"/>
      <c r="L73" s="235"/>
      <c r="M73" s="178"/>
      <c r="O73" t="str">
        <f t="shared" si="1"/>
        <v/>
      </c>
    </row>
    <row r="74" spans="1:15">
      <c r="A74" s="178" t="str">
        <f>IF(H74="","",IF(B74="","",所属情報入力シート!$A$2*1000000+H74*100000+B74))</f>
        <v/>
      </c>
      <c r="B74" s="235"/>
      <c r="C74" s="235"/>
      <c r="D74" s="235"/>
      <c r="E74" s="235"/>
      <c r="F74" s="235"/>
      <c r="G74" s="235"/>
      <c r="H74" s="235"/>
      <c r="I74" s="235"/>
      <c r="J74" s="240"/>
      <c r="K74" s="235"/>
      <c r="L74" s="235"/>
      <c r="M74" s="178"/>
      <c r="O74" t="str">
        <f t="shared" si="1"/>
        <v/>
      </c>
    </row>
    <row r="75" spans="1:15">
      <c r="A75" s="178" t="str">
        <f>IF(H75="","",IF(B75="","",所属情報入力シート!$A$2*1000000+H75*100000+B75))</f>
        <v/>
      </c>
      <c r="B75" s="235"/>
      <c r="C75" s="235"/>
      <c r="D75" s="235"/>
      <c r="E75" s="235"/>
      <c r="F75" s="235"/>
      <c r="G75" s="235"/>
      <c r="H75" s="235"/>
      <c r="I75" s="235"/>
      <c r="J75" s="240"/>
      <c r="K75" s="235"/>
      <c r="L75" s="235"/>
      <c r="M75" s="178"/>
      <c r="O75" t="str">
        <f t="shared" si="1"/>
        <v/>
      </c>
    </row>
    <row r="76" spans="1:15">
      <c r="A76" s="178" t="str">
        <f>IF(H76="","",IF(B76="","",所属情報入力シート!$A$2*1000000+H76*100000+B76))</f>
        <v/>
      </c>
      <c r="B76" s="235"/>
      <c r="C76" s="235"/>
      <c r="D76" s="235"/>
      <c r="E76" s="235"/>
      <c r="F76" s="235"/>
      <c r="G76" s="235"/>
      <c r="H76" s="235"/>
      <c r="I76" s="235"/>
      <c r="J76" s="240"/>
      <c r="K76" s="235"/>
      <c r="L76" s="235"/>
      <c r="M76" s="178"/>
      <c r="O76" t="str">
        <f t="shared" si="1"/>
        <v/>
      </c>
    </row>
    <row r="77" spans="1:15">
      <c r="A77" s="178" t="str">
        <f>IF(H77="","",IF(B77="","",所属情報入力シート!$A$2*1000000+H77*100000+B77))</f>
        <v/>
      </c>
      <c r="B77" s="235"/>
      <c r="C77" s="235"/>
      <c r="D77" s="235"/>
      <c r="E77" s="235"/>
      <c r="F77" s="235"/>
      <c r="G77" s="235"/>
      <c r="H77" s="235"/>
      <c r="I77" s="235"/>
      <c r="J77" s="240"/>
      <c r="K77" s="235"/>
      <c r="L77" s="235"/>
      <c r="M77" s="178"/>
      <c r="O77" t="str">
        <f t="shared" si="1"/>
        <v/>
      </c>
    </row>
    <row r="78" spans="1:15">
      <c r="A78" s="178" t="str">
        <f>IF(H78="","",IF(B78="","",所属情報入力シート!$A$2*1000000+H78*100000+B78))</f>
        <v/>
      </c>
      <c r="B78" s="235"/>
      <c r="C78" s="235"/>
      <c r="D78" s="235"/>
      <c r="E78" s="235"/>
      <c r="F78" s="235"/>
      <c r="G78" s="235"/>
      <c r="H78" s="235"/>
      <c r="I78" s="235"/>
      <c r="J78" s="240"/>
      <c r="K78" s="235"/>
      <c r="L78" s="235"/>
      <c r="M78" s="178"/>
      <c r="O78" t="str">
        <f t="shared" si="1"/>
        <v/>
      </c>
    </row>
    <row r="79" spans="1:15">
      <c r="A79" s="178" t="str">
        <f>IF(H79="","",IF(B79="","",所属情報入力シート!$A$2*1000000+H79*100000+B79))</f>
        <v/>
      </c>
      <c r="B79" s="235"/>
      <c r="C79" s="235"/>
      <c r="D79" s="235"/>
      <c r="E79" s="235"/>
      <c r="F79" s="235"/>
      <c r="G79" s="235"/>
      <c r="H79" s="235"/>
      <c r="I79" s="235"/>
      <c r="J79" s="240"/>
      <c r="K79" s="235"/>
      <c r="L79" s="235"/>
      <c r="M79" s="178"/>
      <c r="O79" t="str">
        <f t="shared" si="1"/>
        <v/>
      </c>
    </row>
    <row r="80" spans="1:15">
      <c r="A80" s="178" t="str">
        <f>IF(H80="","",IF(B80="","",所属情報入力シート!$A$2*1000000+H80*100000+B80))</f>
        <v/>
      </c>
      <c r="B80" s="235"/>
      <c r="C80" s="235"/>
      <c r="D80" s="235"/>
      <c r="E80" s="235"/>
      <c r="F80" s="235"/>
      <c r="G80" s="235"/>
      <c r="H80" s="235"/>
      <c r="I80" s="235"/>
      <c r="J80" s="240"/>
      <c r="K80" s="235"/>
      <c r="L80" s="235"/>
      <c r="M80" s="178"/>
      <c r="O80" t="str">
        <f t="shared" si="1"/>
        <v/>
      </c>
    </row>
    <row r="81" spans="1:15">
      <c r="A81" s="178" t="str">
        <f>IF(H81="","",IF(B81="","",所属情報入力シート!$A$2*1000000+H81*100000+B81))</f>
        <v/>
      </c>
      <c r="B81" s="235"/>
      <c r="C81" s="235"/>
      <c r="D81" s="235"/>
      <c r="E81" s="235"/>
      <c r="F81" s="235"/>
      <c r="G81" s="235"/>
      <c r="H81" s="235"/>
      <c r="I81" s="235"/>
      <c r="J81" s="240"/>
      <c r="K81" s="235"/>
      <c r="L81" s="235"/>
      <c r="M81" s="178"/>
      <c r="O81" t="str">
        <f t="shared" si="1"/>
        <v/>
      </c>
    </row>
    <row r="82" spans="1:15">
      <c r="A82" s="178" t="str">
        <f>IF(H82="","",IF(B82="","",所属情報入力シート!$A$2*1000000+H82*100000+B82))</f>
        <v/>
      </c>
      <c r="B82" s="235"/>
      <c r="C82" s="235"/>
      <c r="D82" s="235"/>
      <c r="E82" s="235"/>
      <c r="F82" s="235"/>
      <c r="G82" s="235"/>
      <c r="H82" s="235"/>
      <c r="I82" s="235"/>
      <c r="J82" s="240"/>
      <c r="K82" s="235"/>
      <c r="L82" s="235"/>
      <c r="M82" s="178"/>
      <c r="O82" t="str">
        <f t="shared" si="1"/>
        <v/>
      </c>
    </row>
    <row r="83" spans="1:15">
      <c r="A83" s="178" t="str">
        <f>IF(H83="","",IF(B83="","",所属情報入力シート!$A$2*1000000+H83*100000+B83))</f>
        <v/>
      </c>
      <c r="B83" s="235"/>
      <c r="C83" s="235"/>
      <c r="D83" s="235"/>
      <c r="E83" s="235"/>
      <c r="F83" s="235"/>
      <c r="G83" s="235"/>
      <c r="H83" s="235"/>
      <c r="I83" s="235"/>
      <c r="J83" s="240"/>
      <c r="K83" s="235"/>
      <c r="L83" s="235"/>
      <c r="M83" s="178"/>
      <c r="O83" t="str">
        <f t="shared" si="1"/>
        <v/>
      </c>
    </row>
    <row r="84" spans="1:15">
      <c r="A84" s="178" t="str">
        <f>IF(H84="","",IF(B84="","",所属情報入力シート!$A$2*1000000+H84*100000+B84))</f>
        <v/>
      </c>
      <c r="B84" s="235"/>
      <c r="C84" s="235"/>
      <c r="D84" s="235"/>
      <c r="E84" s="235"/>
      <c r="F84" s="235"/>
      <c r="G84" s="235"/>
      <c r="H84" s="235"/>
      <c r="I84" s="235"/>
      <c r="J84" s="240"/>
      <c r="K84" s="235"/>
      <c r="L84" s="235"/>
      <c r="M84" s="178"/>
      <c r="O84" t="str">
        <f t="shared" si="1"/>
        <v/>
      </c>
    </row>
    <row r="85" spans="1:15">
      <c r="A85" s="178" t="str">
        <f>IF(H85="","",IF(B85="","",所属情報入力シート!$A$2*1000000+H85*100000+B85))</f>
        <v/>
      </c>
      <c r="B85" s="235"/>
      <c r="C85" s="235"/>
      <c r="D85" s="235"/>
      <c r="E85" s="235"/>
      <c r="F85" s="235"/>
      <c r="G85" s="235"/>
      <c r="H85" s="235"/>
      <c r="I85" s="235"/>
      <c r="J85" s="240"/>
      <c r="K85" s="235"/>
      <c r="L85" s="235"/>
      <c r="M85" s="178"/>
      <c r="O85" t="str">
        <f t="shared" si="1"/>
        <v/>
      </c>
    </row>
    <row r="86" spans="1:15">
      <c r="A86" s="178" t="str">
        <f>IF(H86="","",IF(B86="","",所属情報入力シート!$A$2*1000000+H86*100000+B86))</f>
        <v/>
      </c>
      <c r="B86" s="235"/>
      <c r="C86" s="235"/>
      <c r="D86" s="235"/>
      <c r="E86" s="235"/>
      <c r="F86" s="235"/>
      <c r="G86" s="235"/>
      <c r="H86" s="235"/>
      <c r="I86" s="235"/>
      <c r="J86" s="240"/>
      <c r="K86" s="235"/>
      <c r="L86" s="235"/>
      <c r="M86" s="178"/>
      <c r="O86" t="str">
        <f t="shared" si="1"/>
        <v/>
      </c>
    </row>
    <row r="87" spans="1:15">
      <c r="A87" s="178" t="str">
        <f>IF(H87="","",IF(B87="","",所属情報入力シート!$A$2*1000000+H87*100000+B87))</f>
        <v/>
      </c>
      <c r="B87" s="235"/>
      <c r="C87" s="235"/>
      <c r="D87" s="235"/>
      <c r="E87" s="235"/>
      <c r="F87" s="235"/>
      <c r="G87" s="235"/>
      <c r="H87" s="235"/>
      <c r="I87" s="235"/>
      <c r="J87" s="240"/>
      <c r="K87" s="235"/>
      <c r="L87" s="235"/>
      <c r="M87" s="178"/>
      <c r="O87" t="str">
        <f t="shared" si="1"/>
        <v/>
      </c>
    </row>
    <row r="88" spans="1:15">
      <c r="A88" s="178" t="str">
        <f>IF(H88="","",IF(B88="","",所属情報入力シート!$A$2*1000000+H88*100000+B88))</f>
        <v/>
      </c>
      <c r="B88" s="235"/>
      <c r="C88" s="235"/>
      <c r="D88" s="235"/>
      <c r="E88" s="235"/>
      <c r="F88" s="235"/>
      <c r="G88" s="235"/>
      <c r="H88" s="235"/>
      <c r="I88" s="235"/>
      <c r="J88" s="240"/>
      <c r="K88" s="235"/>
      <c r="L88" s="235"/>
      <c r="M88" s="178"/>
      <c r="O88" t="str">
        <f t="shared" si="1"/>
        <v/>
      </c>
    </row>
    <row r="89" spans="1:15">
      <c r="A89" s="178" t="str">
        <f>IF(H89="","",IF(B89="","",所属情報入力シート!$A$2*1000000+H89*100000+B89))</f>
        <v/>
      </c>
      <c r="B89" s="235"/>
      <c r="C89" s="235"/>
      <c r="D89" s="235"/>
      <c r="E89" s="235"/>
      <c r="F89" s="235"/>
      <c r="G89" s="235"/>
      <c r="H89" s="235"/>
      <c r="I89" s="235"/>
      <c r="J89" s="240"/>
      <c r="K89" s="235"/>
      <c r="L89" s="235"/>
      <c r="M89" s="178"/>
      <c r="O89" t="str">
        <f t="shared" si="1"/>
        <v/>
      </c>
    </row>
    <row r="90" spans="1:15">
      <c r="A90" s="178" t="str">
        <f>IF(H90="","",IF(B90="","",所属情報入力シート!$A$2*1000000+H90*100000+B90))</f>
        <v/>
      </c>
      <c r="B90" s="235"/>
      <c r="C90" s="235"/>
      <c r="D90" s="235"/>
      <c r="E90" s="235"/>
      <c r="F90" s="235"/>
      <c r="G90" s="235"/>
      <c r="H90" s="235"/>
      <c r="I90" s="235"/>
      <c r="J90" s="240"/>
      <c r="K90" s="235"/>
      <c r="L90" s="235"/>
      <c r="M90" s="178"/>
      <c r="O90" t="str">
        <f t="shared" si="1"/>
        <v/>
      </c>
    </row>
    <row r="91" spans="1:15">
      <c r="A91" s="178" t="str">
        <f>IF(H91="","",IF(B91="","",所属情報入力シート!$A$2*1000000+H91*100000+B91))</f>
        <v/>
      </c>
      <c r="B91" s="235"/>
      <c r="C91" s="235"/>
      <c r="D91" s="235"/>
      <c r="E91" s="235"/>
      <c r="F91" s="235"/>
      <c r="G91" s="235"/>
      <c r="H91" s="235"/>
      <c r="I91" s="235"/>
      <c r="J91" s="240"/>
      <c r="K91" s="235"/>
      <c r="L91" s="235"/>
      <c r="M91" s="178"/>
      <c r="O91" t="str">
        <f t="shared" si="1"/>
        <v/>
      </c>
    </row>
    <row r="92" spans="1:15">
      <c r="A92" s="178" t="str">
        <f>IF(H92="","",IF(B92="","",所属情報入力シート!$A$2*1000000+H92*100000+B92))</f>
        <v/>
      </c>
      <c r="B92" s="235"/>
      <c r="C92" s="235"/>
      <c r="D92" s="235"/>
      <c r="E92" s="235"/>
      <c r="F92" s="235"/>
      <c r="G92" s="235"/>
      <c r="H92" s="235"/>
      <c r="I92" s="235"/>
      <c r="J92" s="240"/>
      <c r="K92" s="235"/>
      <c r="L92" s="235"/>
      <c r="M92" s="178"/>
      <c r="O92" t="str">
        <f t="shared" si="1"/>
        <v/>
      </c>
    </row>
    <row r="93" spans="1:15">
      <c r="A93" s="178" t="str">
        <f>IF(H93="","",IF(B93="","",所属情報入力シート!$A$2*1000000+H93*100000+B93))</f>
        <v/>
      </c>
      <c r="B93" s="235"/>
      <c r="C93" s="235"/>
      <c r="D93" s="235"/>
      <c r="E93" s="235"/>
      <c r="F93" s="235"/>
      <c r="G93" s="235"/>
      <c r="H93" s="235"/>
      <c r="I93" s="235"/>
      <c r="J93" s="240"/>
      <c r="K93" s="235"/>
      <c r="L93" s="235"/>
      <c r="M93" s="178"/>
      <c r="O93" t="str">
        <f t="shared" si="1"/>
        <v/>
      </c>
    </row>
    <row r="94" spans="1:15">
      <c r="A94" s="178" t="str">
        <f>IF(H94="","",IF(B94="","",所属情報入力シート!$A$2*1000000+H94*100000+B94))</f>
        <v/>
      </c>
      <c r="B94" s="235"/>
      <c r="C94" s="235"/>
      <c r="D94" s="235"/>
      <c r="E94" s="235"/>
      <c r="F94" s="235"/>
      <c r="G94" s="235"/>
      <c r="H94" s="235"/>
      <c r="I94" s="235"/>
      <c r="J94" s="240"/>
      <c r="K94" s="235"/>
      <c r="L94" s="235"/>
      <c r="M94" s="178"/>
      <c r="O94" t="str">
        <f t="shared" si="1"/>
        <v/>
      </c>
    </row>
    <row r="95" spans="1:15">
      <c r="A95" s="178" t="str">
        <f>IF(H95="","",IF(B95="","",所属情報入力シート!$A$2*1000000+H95*100000+B95))</f>
        <v/>
      </c>
      <c r="B95" s="235"/>
      <c r="C95" s="235"/>
      <c r="D95" s="235"/>
      <c r="E95" s="235"/>
      <c r="F95" s="235"/>
      <c r="G95" s="235"/>
      <c r="H95" s="235"/>
      <c r="I95" s="235"/>
      <c r="J95" s="240"/>
      <c r="K95" s="235"/>
      <c r="L95" s="235"/>
      <c r="M95" s="178"/>
      <c r="O95" t="str">
        <f t="shared" si="1"/>
        <v/>
      </c>
    </row>
    <row r="96" spans="1:15">
      <c r="A96" s="178" t="str">
        <f>IF(H96="","",IF(B96="","",所属情報入力シート!$A$2*1000000+H96*100000+B96))</f>
        <v/>
      </c>
      <c r="B96" s="235"/>
      <c r="C96" s="235"/>
      <c r="D96" s="235"/>
      <c r="E96" s="235"/>
      <c r="F96" s="235"/>
      <c r="G96" s="235"/>
      <c r="H96" s="235"/>
      <c r="I96" s="235"/>
      <c r="J96" s="240"/>
      <c r="K96" s="235"/>
      <c r="L96" s="235"/>
      <c r="M96" s="178"/>
      <c r="O96" t="str">
        <f t="shared" si="1"/>
        <v/>
      </c>
    </row>
    <row r="97" spans="1:15">
      <c r="A97" s="178" t="str">
        <f>IF(H97="","",IF(B97="","",所属情報入力シート!$A$2*1000000+H97*100000+B97))</f>
        <v/>
      </c>
      <c r="B97" s="235"/>
      <c r="C97" s="235"/>
      <c r="D97" s="235"/>
      <c r="E97" s="235"/>
      <c r="F97" s="235"/>
      <c r="G97" s="235"/>
      <c r="H97" s="235"/>
      <c r="I97" s="235"/>
      <c r="J97" s="240"/>
      <c r="K97" s="235"/>
      <c r="L97" s="235"/>
      <c r="M97" s="178"/>
      <c r="O97" t="str">
        <f t="shared" si="1"/>
        <v/>
      </c>
    </row>
    <row r="98" spans="1:15">
      <c r="A98" s="178" t="str">
        <f>IF(H98="","",IF(B98="","",所属情報入力シート!$A$2*1000000+H98*100000+B98))</f>
        <v/>
      </c>
      <c r="B98" s="235"/>
      <c r="C98" s="235"/>
      <c r="D98" s="235"/>
      <c r="E98" s="235"/>
      <c r="F98" s="235"/>
      <c r="G98" s="235"/>
      <c r="H98" s="235"/>
      <c r="I98" s="235"/>
      <c r="J98" s="240"/>
      <c r="K98" s="235"/>
      <c r="L98" s="235"/>
      <c r="M98" s="178"/>
      <c r="O98" t="str">
        <f t="shared" si="1"/>
        <v/>
      </c>
    </row>
    <row r="99" spans="1:15">
      <c r="A99" s="178" t="str">
        <f>IF(H99="","",IF(B99="","",所属情報入力シート!$A$2*1000000+H99*100000+B99))</f>
        <v/>
      </c>
      <c r="B99" s="235"/>
      <c r="C99" s="235"/>
      <c r="D99" s="235"/>
      <c r="E99" s="235"/>
      <c r="F99" s="235"/>
      <c r="G99" s="235"/>
      <c r="H99" s="235"/>
      <c r="I99" s="235"/>
      <c r="J99" s="240"/>
      <c r="K99" s="235"/>
      <c r="L99" s="235"/>
      <c r="M99" s="178"/>
      <c r="O99" t="str">
        <f t="shared" si="1"/>
        <v/>
      </c>
    </row>
    <row r="100" spans="1:15">
      <c r="A100" s="178" t="str">
        <f>IF(H100="","",IF(B100="","",所属情報入力シート!$A$2*1000000+H100*100000+B100))</f>
        <v/>
      </c>
      <c r="B100" s="235"/>
      <c r="C100" s="235"/>
      <c r="D100" s="235"/>
      <c r="E100" s="235"/>
      <c r="F100" s="235"/>
      <c r="G100" s="235"/>
      <c r="H100" s="235"/>
      <c r="I100" s="235"/>
      <c r="J100" s="240"/>
      <c r="K100" s="235"/>
      <c r="L100" s="235"/>
      <c r="M100" s="178"/>
      <c r="O100" t="str">
        <f t="shared" si="1"/>
        <v/>
      </c>
    </row>
    <row r="101" spans="1:15">
      <c r="A101" s="178" t="str">
        <f>IF(H101="","",IF(B101="","",所属情報入力シート!$A$2*1000000+H101*100000+B101))</f>
        <v/>
      </c>
      <c r="B101" s="235"/>
      <c r="C101" s="235"/>
      <c r="D101" s="235"/>
      <c r="E101" s="235"/>
      <c r="F101" s="235"/>
      <c r="G101" s="235"/>
      <c r="H101" s="235"/>
      <c r="I101" s="235"/>
      <c r="J101" s="240"/>
      <c r="K101" s="235"/>
      <c r="L101" s="235"/>
      <c r="M101" s="178"/>
      <c r="O101" t="str">
        <f t="shared" si="1"/>
        <v/>
      </c>
    </row>
    <row r="102" spans="1:15">
      <c r="A102" s="178" t="str">
        <f>IF(H102="","",IF(B102="","",所属情報入力シート!$A$2*1000000+H102*100000+B102))</f>
        <v/>
      </c>
      <c r="B102" s="235"/>
      <c r="C102" s="235"/>
      <c r="D102" s="235"/>
      <c r="E102" s="235"/>
      <c r="F102" s="235"/>
      <c r="G102" s="235"/>
      <c r="H102" s="235"/>
      <c r="I102" s="235"/>
      <c r="J102" s="240"/>
      <c r="K102" s="235"/>
      <c r="L102" s="235"/>
      <c r="M102" s="178"/>
      <c r="O102" t="str">
        <f t="shared" si="1"/>
        <v/>
      </c>
    </row>
    <row r="103" spans="1:15">
      <c r="A103" s="178" t="str">
        <f>IF(H103="","",IF(B103="","",所属情報入力シート!$A$2*1000000+H103*100000+B103))</f>
        <v/>
      </c>
      <c r="B103" s="235"/>
      <c r="C103" s="235"/>
      <c r="D103" s="235"/>
      <c r="E103" s="235"/>
      <c r="F103" s="235"/>
      <c r="G103" s="235"/>
      <c r="H103" s="235"/>
      <c r="I103" s="235"/>
      <c r="J103" s="240"/>
      <c r="K103" s="235"/>
      <c r="L103" s="235"/>
      <c r="M103" s="178"/>
      <c r="O103" t="str">
        <f t="shared" si="1"/>
        <v/>
      </c>
    </row>
    <row r="104" spans="1:15">
      <c r="A104" s="178" t="str">
        <f>IF(H104="","",IF(B104="","",所属情報入力シート!$A$2*1000000+H104*100000+B104))</f>
        <v/>
      </c>
      <c r="B104" s="235"/>
      <c r="C104" s="235"/>
      <c r="D104" s="235"/>
      <c r="E104" s="235"/>
      <c r="F104" s="235"/>
      <c r="G104" s="235"/>
      <c r="H104" s="235"/>
      <c r="I104" s="235"/>
      <c r="J104" s="240"/>
      <c r="K104" s="235"/>
      <c r="L104" s="235"/>
      <c r="M104" s="178"/>
      <c r="O104" t="str">
        <f t="shared" si="1"/>
        <v/>
      </c>
    </row>
    <row r="105" spans="1:15">
      <c r="A105" s="178" t="str">
        <f>IF(H105="","",IF(B105="","",所属情報入力シート!$A$2*1000000+H105*100000+B105))</f>
        <v/>
      </c>
      <c r="B105" s="235"/>
      <c r="C105" s="235"/>
      <c r="D105" s="235"/>
      <c r="E105" s="235"/>
      <c r="F105" s="235"/>
      <c r="G105" s="235"/>
      <c r="H105" s="235"/>
      <c r="I105" s="235"/>
      <c r="J105" s="240"/>
      <c r="K105" s="235"/>
      <c r="L105" s="235"/>
      <c r="M105" s="178"/>
      <c r="O105" t="str">
        <f t="shared" si="1"/>
        <v/>
      </c>
    </row>
    <row r="106" spans="1:15">
      <c r="A106" s="178" t="str">
        <f>IF(H106="","",IF(B106="","",所属情報入力シート!$A$2*1000000+H106*100000+B106))</f>
        <v/>
      </c>
      <c r="B106" s="235"/>
      <c r="C106" s="235"/>
      <c r="D106" s="235"/>
      <c r="E106" s="235"/>
      <c r="F106" s="235"/>
      <c r="G106" s="235"/>
      <c r="H106" s="235"/>
      <c r="I106" s="235"/>
      <c r="J106" s="240"/>
      <c r="K106" s="235"/>
      <c r="L106" s="235"/>
      <c r="M106" s="178"/>
      <c r="O106" t="str">
        <f t="shared" si="1"/>
        <v/>
      </c>
    </row>
    <row r="107" spans="1:15">
      <c r="A107" s="178" t="str">
        <f>IF(H107="","",IF(B107="","",所属情報入力シート!$A$2*1000000+H107*100000+B107))</f>
        <v/>
      </c>
      <c r="B107" s="235"/>
      <c r="C107" s="235"/>
      <c r="D107" s="235"/>
      <c r="E107" s="235"/>
      <c r="F107" s="235"/>
      <c r="G107" s="235"/>
      <c r="H107" s="235"/>
      <c r="I107" s="235"/>
      <c r="J107" s="240"/>
      <c r="K107" s="235"/>
      <c r="L107" s="235"/>
      <c r="M107" s="178"/>
      <c r="O107" t="str">
        <f t="shared" si="1"/>
        <v/>
      </c>
    </row>
    <row r="108" spans="1:15">
      <c r="A108" s="178" t="str">
        <f>IF(H108="","",IF(B108="","",所属情報入力シート!$A$2*1000000+H108*100000+B108))</f>
        <v/>
      </c>
      <c r="B108" s="235"/>
      <c r="C108" s="235"/>
      <c r="D108" s="235"/>
      <c r="E108" s="235"/>
      <c r="F108" s="235"/>
      <c r="G108" s="235"/>
      <c r="H108" s="235"/>
      <c r="I108" s="235"/>
      <c r="J108" s="240"/>
      <c r="K108" s="235"/>
      <c r="L108" s="235"/>
      <c r="M108" s="178"/>
      <c r="O108" t="str">
        <f t="shared" si="1"/>
        <v/>
      </c>
    </row>
    <row r="109" spans="1:15">
      <c r="A109" s="178" t="str">
        <f>IF(H109="","",IF(B109="","",所属情報入力シート!$A$2*1000000+H109*100000+B109))</f>
        <v/>
      </c>
      <c r="B109" s="235"/>
      <c r="C109" s="235"/>
      <c r="D109" s="235"/>
      <c r="E109" s="235"/>
      <c r="F109" s="235"/>
      <c r="G109" s="235"/>
      <c r="H109" s="235"/>
      <c r="I109" s="235"/>
      <c r="J109" s="240"/>
      <c r="K109" s="235"/>
      <c r="L109" s="235"/>
      <c r="M109" s="178"/>
      <c r="O109" t="str">
        <f t="shared" si="1"/>
        <v/>
      </c>
    </row>
    <row r="110" spans="1:15">
      <c r="A110" s="178" t="str">
        <f>IF(H110="","",IF(B110="","",所属情報入力シート!$A$2*1000000+H110*100000+B110))</f>
        <v/>
      </c>
      <c r="B110" s="235"/>
      <c r="C110" s="235"/>
      <c r="D110" s="235"/>
      <c r="E110" s="235"/>
      <c r="F110" s="235"/>
      <c r="G110" s="235"/>
      <c r="H110" s="235"/>
      <c r="I110" s="235"/>
      <c r="J110" s="240"/>
      <c r="K110" s="235"/>
      <c r="L110" s="235"/>
      <c r="M110" s="178"/>
      <c r="O110" t="str">
        <f t="shared" si="1"/>
        <v/>
      </c>
    </row>
    <row r="111" spans="1:15">
      <c r="A111" s="178" t="str">
        <f>IF(H111="","",IF(B111="","",所属情報入力シート!$A$2*1000000+H111*100000+B111))</f>
        <v/>
      </c>
      <c r="B111" s="235"/>
      <c r="C111" s="235"/>
      <c r="D111" s="235"/>
      <c r="E111" s="235"/>
      <c r="F111" s="235"/>
      <c r="G111" s="235"/>
      <c r="H111" s="235"/>
      <c r="I111" s="235"/>
      <c r="J111" s="240"/>
      <c r="K111" s="235"/>
      <c r="L111" s="235"/>
      <c r="M111" s="178"/>
      <c r="O111" t="str">
        <f t="shared" si="1"/>
        <v/>
      </c>
    </row>
    <row r="112" spans="1:15">
      <c r="A112" s="178" t="str">
        <f>IF(H112="","",IF(B112="","",所属情報入力シート!$A$2*1000000+H112*100000+B112))</f>
        <v/>
      </c>
      <c r="B112" s="235"/>
      <c r="C112" s="235"/>
      <c r="D112" s="235"/>
      <c r="E112" s="235"/>
      <c r="F112" s="235"/>
      <c r="G112" s="235"/>
      <c r="H112" s="235"/>
      <c r="I112" s="235"/>
      <c r="J112" s="240"/>
      <c r="K112" s="235"/>
      <c r="L112" s="235"/>
      <c r="M112" s="178"/>
      <c r="O112" t="str">
        <f t="shared" si="1"/>
        <v/>
      </c>
    </row>
    <row r="113" spans="1:15">
      <c r="A113" s="178" t="str">
        <f>IF(H113="","",IF(B113="","",所属情報入力シート!$A$2*1000000+H113*100000+B113))</f>
        <v/>
      </c>
      <c r="B113" s="235"/>
      <c r="C113" s="235"/>
      <c r="D113" s="235"/>
      <c r="E113" s="235"/>
      <c r="F113" s="235"/>
      <c r="G113" s="235"/>
      <c r="H113" s="235"/>
      <c r="I113" s="235"/>
      <c r="J113" s="240"/>
      <c r="K113" s="235"/>
      <c r="L113" s="235"/>
      <c r="M113" s="178"/>
      <c r="O113" t="str">
        <f t="shared" si="1"/>
        <v/>
      </c>
    </row>
    <row r="114" spans="1:15">
      <c r="A114" s="178" t="str">
        <f>IF(H114="","",IF(B114="","",所属情報入力シート!$A$2*1000000+H114*100000+B114))</f>
        <v/>
      </c>
      <c r="B114" s="235"/>
      <c r="C114" s="235"/>
      <c r="D114" s="235"/>
      <c r="E114" s="235"/>
      <c r="F114" s="235"/>
      <c r="G114" s="235"/>
      <c r="H114" s="235"/>
      <c r="I114" s="235"/>
      <c r="J114" s="240"/>
      <c r="K114" s="235"/>
      <c r="L114" s="235"/>
      <c r="M114" s="178"/>
      <c r="O114" t="str">
        <f t="shared" si="1"/>
        <v/>
      </c>
    </row>
    <row r="115" spans="1:15">
      <c r="A115" s="178" t="str">
        <f>IF(H115="","",IF(B115="","",所属情報入力シート!$A$2*1000000+H115*100000+B115))</f>
        <v/>
      </c>
      <c r="B115" s="235"/>
      <c r="C115" s="235"/>
      <c r="D115" s="235"/>
      <c r="E115" s="235"/>
      <c r="F115" s="235"/>
      <c r="G115" s="235"/>
      <c r="H115" s="235"/>
      <c r="I115" s="235"/>
      <c r="J115" s="240"/>
      <c r="K115" s="235"/>
      <c r="L115" s="235"/>
      <c r="M115" s="178"/>
      <c r="O115" t="str">
        <f t="shared" si="1"/>
        <v/>
      </c>
    </row>
    <row r="116" spans="1:15">
      <c r="A116" s="178" t="str">
        <f>IF(H116="","",IF(B116="","",所属情報入力シート!$A$2*1000000+H116*100000+B116))</f>
        <v/>
      </c>
      <c r="B116" s="235"/>
      <c r="C116" s="235"/>
      <c r="D116" s="235"/>
      <c r="E116" s="235"/>
      <c r="F116" s="235"/>
      <c r="G116" s="235"/>
      <c r="H116" s="235"/>
      <c r="I116" s="235"/>
      <c r="J116" s="240"/>
      <c r="K116" s="235"/>
      <c r="L116" s="235"/>
      <c r="M116" s="178"/>
      <c r="O116" t="str">
        <f t="shared" si="1"/>
        <v/>
      </c>
    </row>
    <row r="117" spans="1:15">
      <c r="A117" s="178" t="str">
        <f>IF(H117="","",IF(B117="","",所属情報入力シート!$A$2*1000000+H117*100000+B117))</f>
        <v/>
      </c>
      <c r="B117" s="235"/>
      <c r="C117" s="235"/>
      <c r="D117" s="235"/>
      <c r="E117" s="235"/>
      <c r="F117" s="235"/>
      <c r="G117" s="235"/>
      <c r="H117" s="235"/>
      <c r="I117" s="235"/>
      <c r="J117" s="240"/>
      <c r="K117" s="235"/>
      <c r="L117" s="235"/>
      <c r="M117" s="178"/>
      <c r="O117" t="str">
        <f t="shared" si="1"/>
        <v/>
      </c>
    </row>
    <row r="118" spans="1:15">
      <c r="A118" s="178" t="str">
        <f>IF(H118="","",IF(B118="","",所属情報入力シート!$A$2*1000000+H118*100000+B118))</f>
        <v/>
      </c>
      <c r="B118" s="235"/>
      <c r="C118" s="235"/>
      <c r="D118" s="235"/>
      <c r="E118" s="235"/>
      <c r="F118" s="235"/>
      <c r="G118" s="235"/>
      <c r="H118" s="235"/>
      <c r="I118" s="235"/>
      <c r="J118" s="240"/>
      <c r="K118" s="235"/>
      <c r="L118" s="235"/>
      <c r="M118" s="178"/>
      <c r="O118" t="str">
        <f t="shared" si="1"/>
        <v/>
      </c>
    </row>
    <row r="119" spans="1:15">
      <c r="A119" s="178" t="str">
        <f>IF(H119="","",IF(B119="","",所属情報入力シート!$A$2*1000000+H119*100000+B119))</f>
        <v/>
      </c>
      <c r="B119" s="235"/>
      <c r="C119" s="235"/>
      <c r="D119" s="235"/>
      <c r="E119" s="235"/>
      <c r="F119" s="235"/>
      <c r="G119" s="235"/>
      <c r="H119" s="235"/>
      <c r="I119" s="235"/>
      <c r="J119" s="240"/>
      <c r="K119" s="235"/>
      <c r="L119" s="235"/>
      <c r="M119" s="178"/>
      <c r="O119" t="str">
        <f t="shared" si="1"/>
        <v/>
      </c>
    </row>
    <row r="120" spans="1:15">
      <c r="A120" s="178" t="str">
        <f>IF(H120="","",IF(B120="","",所属情報入力シート!$A$2*1000000+H120*100000+B120))</f>
        <v/>
      </c>
      <c r="B120" s="235"/>
      <c r="C120" s="235"/>
      <c r="D120" s="235"/>
      <c r="E120" s="235"/>
      <c r="F120" s="235"/>
      <c r="G120" s="235"/>
      <c r="H120" s="235"/>
      <c r="I120" s="235"/>
      <c r="J120" s="240"/>
      <c r="K120" s="235"/>
      <c r="L120" s="235"/>
      <c r="M120" s="178"/>
      <c r="O120" t="str">
        <f t="shared" si="1"/>
        <v/>
      </c>
    </row>
    <row r="121" spans="1:15">
      <c r="A121" s="178" t="str">
        <f>IF(H121="","",IF(B121="","",所属情報入力シート!$A$2*1000000+H121*100000+B121))</f>
        <v/>
      </c>
      <c r="B121" s="235"/>
      <c r="C121" s="235"/>
      <c r="D121" s="235"/>
      <c r="E121" s="235"/>
      <c r="F121" s="235"/>
      <c r="G121" s="235"/>
      <c r="H121" s="235"/>
      <c r="I121" s="235"/>
      <c r="J121" s="240"/>
      <c r="K121" s="235"/>
      <c r="L121" s="235"/>
      <c r="M121" s="178"/>
      <c r="O121" t="str">
        <f t="shared" si="1"/>
        <v/>
      </c>
    </row>
    <row r="122" spans="1:15">
      <c r="A122" s="178" t="str">
        <f>IF(H122="","",IF(B122="","",所属情報入力シート!$A$2*1000000+H122*100000+B122))</f>
        <v/>
      </c>
      <c r="B122" s="235"/>
      <c r="C122" s="235"/>
      <c r="D122" s="235"/>
      <c r="E122" s="235"/>
      <c r="F122" s="235"/>
      <c r="G122" s="235"/>
      <c r="H122" s="235"/>
      <c r="I122" s="235"/>
      <c r="J122" s="240"/>
      <c r="K122" s="235"/>
      <c r="L122" s="235"/>
      <c r="M122" s="178"/>
      <c r="O122" t="str">
        <f t="shared" si="1"/>
        <v/>
      </c>
    </row>
    <row r="123" spans="1:15">
      <c r="A123" s="178" t="str">
        <f>IF(H123="","",IF(B123="","",所属情報入力シート!$A$2*1000000+H123*100000+B123))</f>
        <v/>
      </c>
      <c r="B123" s="235"/>
      <c r="C123" s="235"/>
      <c r="D123" s="235"/>
      <c r="E123" s="235"/>
      <c r="F123" s="235"/>
      <c r="G123" s="235"/>
      <c r="H123" s="235"/>
      <c r="I123" s="235"/>
      <c r="J123" s="240"/>
      <c r="K123" s="235"/>
      <c r="L123" s="235"/>
      <c r="M123" s="178"/>
      <c r="O123" t="str">
        <f t="shared" si="1"/>
        <v/>
      </c>
    </row>
    <row r="124" spans="1:15">
      <c r="A124" s="178" t="str">
        <f>IF(H124="","",IF(B124="","",所属情報入力シート!$A$2*1000000+H124*100000+B124))</f>
        <v/>
      </c>
      <c r="B124" s="235"/>
      <c r="C124" s="235"/>
      <c r="D124" s="235"/>
      <c r="E124" s="235"/>
      <c r="F124" s="235"/>
      <c r="G124" s="235"/>
      <c r="H124" s="235"/>
      <c r="I124" s="235"/>
      <c r="J124" s="240"/>
      <c r="K124" s="235"/>
      <c r="L124" s="235"/>
      <c r="M124" s="178"/>
      <c r="O124" t="str">
        <f t="shared" si="1"/>
        <v/>
      </c>
    </row>
    <row r="125" spans="1:15">
      <c r="A125" s="178" t="str">
        <f>IF(H125="","",IF(B125="","",所属情報入力シート!$A$2*1000000+H125*100000+B125))</f>
        <v/>
      </c>
      <c r="B125" s="235"/>
      <c r="C125" s="235"/>
      <c r="D125" s="235"/>
      <c r="E125" s="235"/>
      <c r="F125" s="235"/>
      <c r="G125" s="235"/>
      <c r="H125" s="235"/>
      <c r="I125" s="235"/>
      <c r="J125" s="240"/>
      <c r="K125" s="235"/>
      <c r="L125" s="235"/>
      <c r="M125" s="178"/>
      <c r="O125" t="str">
        <f t="shared" si="1"/>
        <v/>
      </c>
    </row>
    <row r="126" spans="1:15">
      <c r="A126" s="178" t="str">
        <f>IF(H126="","",IF(B126="","",所属情報入力シート!$A$2*1000000+H126*100000+B126))</f>
        <v/>
      </c>
      <c r="B126" s="235"/>
      <c r="C126" s="235"/>
      <c r="D126" s="235"/>
      <c r="E126" s="235"/>
      <c r="F126" s="235"/>
      <c r="G126" s="235"/>
      <c r="H126" s="235"/>
      <c r="I126" s="235"/>
      <c r="J126" s="240"/>
      <c r="K126" s="235"/>
      <c r="L126" s="235"/>
      <c r="M126" s="178"/>
      <c r="O126" t="str">
        <f t="shared" si="1"/>
        <v/>
      </c>
    </row>
    <row r="127" spans="1:15">
      <c r="A127" s="178" t="str">
        <f>IF(H127="","",IF(B127="","",所属情報入力シート!$A$2*1000000+H127*100000+B127))</f>
        <v/>
      </c>
      <c r="B127" s="235"/>
      <c r="C127" s="235"/>
      <c r="D127" s="235"/>
      <c r="E127" s="235"/>
      <c r="F127" s="235"/>
      <c r="G127" s="235"/>
      <c r="H127" s="235"/>
      <c r="I127" s="235"/>
      <c r="J127" s="240"/>
      <c r="K127" s="235"/>
      <c r="L127" s="235"/>
      <c r="M127" s="178"/>
      <c r="O127" t="str">
        <f t="shared" si="1"/>
        <v/>
      </c>
    </row>
    <row r="128" spans="1:15">
      <c r="A128" s="178" t="str">
        <f>IF(H128="","",IF(B128="","",所属情報入力シート!$A$2*1000000+H128*100000+B128))</f>
        <v/>
      </c>
      <c r="B128" s="235"/>
      <c r="C128" s="235"/>
      <c r="D128" s="235"/>
      <c r="E128" s="235"/>
      <c r="F128" s="235"/>
      <c r="G128" s="235"/>
      <c r="H128" s="235"/>
      <c r="I128" s="235"/>
      <c r="J128" s="240"/>
      <c r="K128" s="235"/>
      <c r="L128" s="235"/>
      <c r="M128" s="178"/>
      <c r="O128" t="str">
        <f t="shared" si="1"/>
        <v/>
      </c>
    </row>
    <row r="129" spans="1:15">
      <c r="A129" s="178" t="str">
        <f>IF(H129="","",IF(B129="","",所属情報入力シート!$A$2*1000000+H129*100000+B129))</f>
        <v/>
      </c>
      <c r="B129" s="235"/>
      <c r="C129" s="235"/>
      <c r="D129" s="235"/>
      <c r="E129" s="235"/>
      <c r="F129" s="235"/>
      <c r="G129" s="235"/>
      <c r="H129" s="235"/>
      <c r="I129" s="235"/>
      <c r="J129" s="240"/>
      <c r="K129" s="235"/>
      <c r="L129" s="235"/>
      <c r="M129" s="178"/>
      <c r="O129" t="str">
        <f t="shared" si="1"/>
        <v/>
      </c>
    </row>
    <row r="130" spans="1:15">
      <c r="A130" s="178" t="str">
        <f>IF(H130="","",IF(B130="","",所属情報入力シート!$A$2*1000000+H130*100000+B130))</f>
        <v/>
      </c>
      <c r="B130" s="235"/>
      <c r="C130" s="235"/>
      <c r="D130" s="235"/>
      <c r="E130" s="235"/>
      <c r="F130" s="235"/>
      <c r="G130" s="235"/>
      <c r="H130" s="235"/>
      <c r="I130" s="235"/>
      <c r="J130" s="240"/>
      <c r="K130" s="235"/>
      <c r="L130" s="235"/>
      <c r="M130" s="178"/>
      <c r="O130" t="str">
        <f t="shared" si="1"/>
        <v/>
      </c>
    </row>
    <row r="131" spans="1:15">
      <c r="A131" s="178" t="str">
        <f>IF(H131="","",IF(B131="","",所属情報入力シート!$A$2*1000000+H131*100000+B131))</f>
        <v/>
      </c>
      <c r="B131" s="235"/>
      <c r="C131" s="235"/>
      <c r="D131" s="235"/>
      <c r="E131" s="235"/>
      <c r="F131" s="235"/>
      <c r="G131" s="235"/>
      <c r="H131" s="235"/>
      <c r="I131" s="235"/>
      <c r="J131" s="240"/>
      <c r="K131" s="235"/>
      <c r="L131" s="235"/>
      <c r="M131" s="178"/>
      <c r="O131" t="str">
        <f t="shared" si="1"/>
        <v/>
      </c>
    </row>
    <row r="132" spans="1:15">
      <c r="A132" s="178" t="str">
        <f>IF(H132="","",IF(B132="","",所属情報入力シート!$A$2*1000000+H132*100000+B132))</f>
        <v/>
      </c>
      <c r="B132" s="235"/>
      <c r="C132" s="235"/>
      <c r="D132" s="235"/>
      <c r="E132" s="235"/>
      <c r="F132" s="235"/>
      <c r="G132" s="235"/>
      <c r="H132" s="235"/>
      <c r="I132" s="235"/>
      <c r="J132" s="240"/>
      <c r="K132" s="235"/>
      <c r="L132" s="235"/>
      <c r="M132" s="178"/>
      <c r="O132" t="str">
        <f t="shared" ref="O132:O195" si="2">IF(I132="","",VLOOKUP(I132,R:S,2,FALSE))</f>
        <v/>
      </c>
    </row>
    <row r="133" spans="1:15">
      <c r="A133" s="178" t="str">
        <f>IF(H133="","",IF(B133="","",所属情報入力シート!$A$2*1000000+H133*100000+B133))</f>
        <v/>
      </c>
      <c r="B133" s="235"/>
      <c r="C133" s="235"/>
      <c r="D133" s="235"/>
      <c r="E133" s="235"/>
      <c r="F133" s="235"/>
      <c r="G133" s="235"/>
      <c r="H133" s="235"/>
      <c r="I133" s="235"/>
      <c r="J133" s="240"/>
      <c r="K133" s="235"/>
      <c r="L133" s="235"/>
      <c r="M133" s="178"/>
      <c r="O133" t="str">
        <f t="shared" si="2"/>
        <v/>
      </c>
    </row>
    <row r="134" spans="1:15">
      <c r="A134" s="178" t="str">
        <f>IF(H134="","",IF(B134="","",所属情報入力シート!$A$2*1000000+H134*100000+B134))</f>
        <v/>
      </c>
      <c r="B134" s="235"/>
      <c r="C134" s="235"/>
      <c r="D134" s="235"/>
      <c r="E134" s="235"/>
      <c r="F134" s="235"/>
      <c r="G134" s="235"/>
      <c r="H134" s="235"/>
      <c r="I134" s="235"/>
      <c r="J134" s="240"/>
      <c r="K134" s="235"/>
      <c r="L134" s="235"/>
      <c r="M134" s="178"/>
      <c r="O134" t="str">
        <f t="shared" si="2"/>
        <v/>
      </c>
    </row>
    <row r="135" spans="1:15">
      <c r="A135" s="178" t="str">
        <f>IF(H135="","",IF(B135="","",所属情報入力シート!$A$2*1000000+H135*100000+B135))</f>
        <v/>
      </c>
      <c r="B135" s="235"/>
      <c r="C135" s="235"/>
      <c r="D135" s="235"/>
      <c r="E135" s="235"/>
      <c r="F135" s="235"/>
      <c r="G135" s="235"/>
      <c r="H135" s="235"/>
      <c r="I135" s="235"/>
      <c r="J135" s="240"/>
      <c r="K135" s="235"/>
      <c r="L135" s="235"/>
      <c r="M135" s="178"/>
      <c r="O135" t="str">
        <f t="shared" si="2"/>
        <v/>
      </c>
    </row>
    <row r="136" spans="1:15">
      <c r="A136" s="178" t="str">
        <f>IF(H136="","",IF(B136="","",所属情報入力シート!$A$2*1000000+H136*100000+B136))</f>
        <v/>
      </c>
      <c r="B136" s="235"/>
      <c r="C136" s="235"/>
      <c r="D136" s="235"/>
      <c r="E136" s="235"/>
      <c r="F136" s="235"/>
      <c r="G136" s="235"/>
      <c r="H136" s="235"/>
      <c r="I136" s="235"/>
      <c r="J136" s="240"/>
      <c r="K136" s="235"/>
      <c r="L136" s="235"/>
      <c r="M136" s="178"/>
      <c r="O136" t="str">
        <f t="shared" si="2"/>
        <v/>
      </c>
    </row>
    <row r="137" spans="1:15">
      <c r="A137" s="178" t="str">
        <f>IF(H137="","",IF(B137="","",所属情報入力シート!$A$2*1000000+H137*100000+B137))</f>
        <v/>
      </c>
      <c r="B137" s="235"/>
      <c r="C137" s="235"/>
      <c r="D137" s="235"/>
      <c r="E137" s="235"/>
      <c r="F137" s="235"/>
      <c r="G137" s="235"/>
      <c r="H137" s="235"/>
      <c r="I137" s="235"/>
      <c r="J137" s="240"/>
      <c r="K137" s="235"/>
      <c r="L137" s="235"/>
      <c r="M137" s="178"/>
      <c r="O137" t="str">
        <f t="shared" si="2"/>
        <v/>
      </c>
    </row>
    <row r="138" spans="1:15">
      <c r="A138" s="178" t="str">
        <f>IF(H138="","",IF(B138="","",所属情報入力シート!$A$2*1000000+H138*100000+B138))</f>
        <v/>
      </c>
      <c r="B138" s="235"/>
      <c r="C138" s="235"/>
      <c r="D138" s="235"/>
      <c r="E138" s="235"/>
      <c r="F138" s="235"/>
      <c r="G138" s="235"/>
      <c r="H138" s="235"/>
      <c r="I138" s="235"/>
      <c r="J138" s="240"/>
      <c r="K138" s="235"/>
      <c r="L138" s="235"/>
      <c r="M138" s="178"/>
      <c r="O138" t="str">
        <f t="shared" si="2"/>
        <v/>
      </c>
    </row>
    <row r="139" spans="1:15">
      <c r="A139" s="178" t="str">
        <f>IF(H139="","",IF(B139="","",所属情報入力シート!$A$2*1000000+H139*100000+B139))</f>
        <v/>
      </c>
      <c r="B139" s="235"/>
      <c r="C139" s="235"/>
      <c r="D139" s="235"/>
      <c r="E139" s="235"/>
      <c r="F139" s="235"/>
      <c r="G139" s="235"/>
      <c r="H139" s="235"/>
      <c r="I139" s="235"/>
      <c r="J139" s="240"/>
      <c r="K139" s="235"/>
      <c r="L139" s="235"/>
      <c r="M139" s="178"/>
      <c r="O139" t="str">
        <f t="shared" si="2"/>
        <v/>
      </c>
    </row>
    <row r="140" spans="1:15">
      <c r="A140" s="178" t="str">
        <f>IF(H140="","",IF(B140="","",所属情報入力シート!$A$2*1000000+H140*100000+B140))</f>
        <v/>
      </c>
      <c r="B140" s="235"/>
      <c r="C140" s="235"/>
      <c r="D140" s="235"/>
      <c r="E140" s="235"/>
      <c r="F140" s="235"/>
      <c r="G140" s="235"/>
      <c r="H140" s="235"/>
      <c r="I140" s="235"/>
      <c r="J140" s="240"/>
      <c r="K140" s="235"/>
      <c r="L140" s="235"/>
      <c r="M140" s="178"/>
      <c r="O140" t="str">
        <f t="shared" si="2"/>
        <v/>
      </c>
    </row>
    <row r="141" spans="1:15">
      <c r="A141" s="178" t="str">
        <f>IF(H141="","",IF(B141="","",所属情報入力シート!$A$2*1000000+H141*100000+B141))</f>
        <v/>
      </c>
      <c r="B141" s="235"/>
      <c r="C141" s="235"/>
      <c r="D141" s="235"/>
      <c r="E141" s="235"/>
      <c r="F141" s="235"/>
      <c r="G141" s="235"/>
      <c r="H141" s="235"/>
      <c r="I141" s="235"/>
      <c r="J141" s="240"/>
      <c r="K141" s="235"/>
      <c r="L141" s="235"/>
      <c r="M141" s="178"/>
      <c r="O141" t="str">
        <f t="shared" si="2"/>
        <v/>
      </c>
    </row>
    <row r="142" spans="1:15">
      <c r="A142" s="178" t="str">
        <f>IF(H142="","",IF(B142="","",所属情報入力シート!$A$2*1000000+H142*100000+B142))</f>
        <v/>
      </c>
      <c r="B142" s="235"/>
      <c r="C142" s="235"/>
      <c r="D142" s="235"/>
      <c r="E142" s="235"/>
      <c r="F142" s="235"/>
      <c r="G142" s="235"/>
      <c r="H142" s="235"/>
      <c r="I142" s="235"/>
      <c r="J142" s="240"/>
      <c r="K142" s="235"/>
      <c r="L142" s="235"/>
      <c r="M142" s="178"/>
      <c r="O142" t="str">
        <f t="shared" si="2"/>
        <v/>
      </c>
    </row>
    <row r="143" spans="1:15">
      <c r="A143" s="178" t="str">
        <f>IF(H143="","",IF(B143="","",所属情報入力シート!$A$2*1000000+H143*100000+B143))</f>
        <v/>
      </c>
      <c r="B143" s="235"/>
      <c r="C143" s="235"/>
      <c r="D143" s="235"/>
      <c r="E143" s="235"/>
      <c r="F143" s="235"/>
      <c r="G143" s="235"/>
      <c r="H143" s="235"/>
      <c r="I143" s="235"/>
      <c r="J143" s="240"/>
      <c r="K143" s="235"/>
      <c r="L143" s="235"/>
      <c r="M143" s="178"/>
      <c r="O143" t="str">
        <f t="shared" si="2"/>
        <v/>
      </c>
    </row>
    <row r="144" spans="1:15">
      <c r="A144" s="178" t="str">
        <f>IF(H144="","",IF(B144="","",所属情報入力シート!$A$2*1000000+H144*100000+B144))</f>
        <v/>
      </c>
      <c r="B144" s="235"/>
      <c r="C144" s="235"/>
      <c r="D144" s="235"/>
      <c r="E144" s="235"/>
      <c r="F144" s="235"/>
      <c r="G144" s="235"/>
      <c r="H144" s="235"/>
      <c r="I144" s="235"/>
      <c r="J144" s="240"/>
      <c r="K144" s="235"/>
      <c r="L144" s="235"/>
      <c r="M144" s="178"/>
      <c r="O144" t="str">
        <f t="shared" si="2"/>
        <v/>
      </c>
    </row>
    <row r="145" spans="1:15">
      <c r="A145" s="178" t="str">
        <f>IF(H145="","",IF(B145="","",所属情報入力シート!$A$2*1000000+H145*100000+B145))</f>
        <v/>
      </c>
      <c r="B145" s="235"/>
      <c r="C145" s="235"/>
      <c r="D145" s="235"/>
      <c r="E145" s="235"/>
      <c r="F145" s="235"/>
      <c r="G145" s="235"/>
      <c r="H145" s="235"/>
      <c r="I145" s="235"/>
      <c r="J145" s="240"/>
      <c r="K145" s="235"/>
      <c r="L145" s="235"/>
      <c r="M145" s="178"/>
      <c r="O145" t="str">
        <f t="shared" si="2"/>
        <v/>
      </c>
    </row>
    <row r="146" spans="1:15">
      <c r="A146" s="178" t="str">
        <f>IF(H146="","",IF(B146="","",所属情報入力シート!$A$2*1000000+H146*100000+B146))</f>
        <v/>
      </c>
      <c r="B146" s="235"/>
      <c r="C146" s="235"/>
      <c r="D146" s="235"/>
      <c r="E146" s="235"/>
      <c r="F146" s="235"/>
      <c r="G146" s="235"/>
      <c r="H146" s="235"/>
      <c r="I146" s="235"/>
      <c r="J146" s="240"/>
      <c r="K146" s="235"/>
      <c r="L146" s="235"/>
      <c r="M146" s="178"/>
      <c r="O146" t="str">
        <f t="shared" si="2"/>
        <v/>
      </c>
    </row>
    <row r="147" spans="1:15">
      <c r="A147" s="178" t="str">
        <f>IF(H147="","",IF(B147="","",所属情報入力シート!$A$2*1000000+H147*100000+B147))</f>
        <v/>
      </c>
      <c r="B147" s="235"/>
      <c r="C147" s="235"/>
      <c r="D147" s="235"/>
      <c r="E147" s="235"/>
      <c r="F147" s="235"/>
      <c r="G147" s="235"/>
      <c r="H147" s="235"/>
      <c r="I147" s="235"/>
      <c r="J147" s="240"/>
      <c r="K147" s="235"/>
      <c r="L147" s="235"/>
      <c r="M147" s="178"/>
      <c r="O147" t="str">
        <f t="shared" si="2"/>
        <v/>
      </c>
    </row>
    <row r="148" spans="1:15">
      <c r="A148" s="178" t="str">
        <f>IF(H148="","",IF(B148="","",所属情報入力シート!$A$2*1000000+H148*100000+B148))</f>
        <v/>
      </c>
      <c r="B148" s="235"/>
      <c r="C148" s="235"/>
      <c r="D148" s="235"/>
      <c r="E148" s="235"/>
      <c r="F148" s="235"/>
      <c r="G148" s="235"/>
      <c r="H148" s="235"/>
      <c r="I148" s="235"/>
      <c r="J148" s="240"/>
      <c r="K148" s="235"/>
      <c r="L148" s="235"/>
      <c r="M148" s="178"/>
      <c r="O148" t="str">
        <f t="shared" si="2"/>
        <v/>
      </c>
    </row>
    <row r="149" spans="1:15">
      <c r="A149" s="178" t="str">
        <f>IF(H149="","",IF(B149="","",所属情報入力シート!$A$2*1000000+H149*100000+B149))</f>
        <v/>
      </c>
      <c r="B149" s="235"/>
      <c r="C149" s="235"/>
      <c r="D149" s="235"/>
      <c r="E149" s="235"/>
      <c r="F149" s="235"/>
      <c r="G149" s="235"/>
      <c r="H149" s="235"/>
      <c r="I149" s="235"/>
      <c r="J149" s="240"/>
      <c r="K149" s="235"/>
      <c r="L149" s="235"/>
      <c r="M149" s="178"/>
      <c r="O149" t="str">
        <f t="shared" si="2"/>
        <v/>
      </c>
    </row>
    <row r="150" spans="1:15">
      <c r="A150" s="178" t="str">
        <f>IF(H150="","",IF(B150="","",所属情報入力シート!$A$2*1000000+H150*100000+B150))</f>
        <v/>
      </c>
      <c r="B150" s="235"/>
      <c r="C150" s="235"/>
      <c r="D150" s="235"/>
      <c r="E150" s="235"/>
      <c r="F150" s="235"/>
      <c r="G150" s="235"/>
      <c r="H150" s="235"/>
      <c r="I150" s="235"/>
      <c r="J150" s="240"/>
      <c r="K150" s="235"/>
      <c r="L150" s="235"/>
      <c r="M150" s="178"/>
      <c r="O150" t="str">
        <f t="shared" si="2"/>
        <v/>
      </c>
    </row>
    <row r="151" spans="1:15">
      <c r="A151" s="178" t="str">
        <f>IF(H151="","",IF(B151="","",所属情報入力シート!$A$2*1000000+H151*100000+B151))</f>
        <v/>
      </c>
      <c r="B151" s="235"/>
      <c r="C151" s="235"/>
      <c r="D151" s="235"/>
      <c r="E151" s="235"/>
      <c r="F151" s="235"/>
      <c r="G151" s="235"/>
      <c r="H151" s="235"/>
      <c r="I151" s="235"/>
      <c r="J151" s="240"/>
      <c r="K151" s="235"/>
      <c r="L151" s="235"/>
      <c r="M151" s="178"/>
      <c r="O151" t="str">
        <f t="shared" si="2"/>
        <v/>
      </c>
    </row>
    <row r="152" spans="1:15">
      <c r="A152" s="178" t="str">
        <f>IF(H152="","",IF(B152="","",所属情報入力シート!$A$2*1000000+H152*100000+B152))</f>
        <v/>
      </c>
      <c r="B152" s="235"/>
      <c r="C152" s="235"/>
      <c r="D152" s="235"/>
      <c r="E152" s="235"/>
      <c r="F152" s="235"/>
      <c r="G152" s="235"/>
      <c r="H152" s="235"/>
      <c r="I152" s="235"/>
      <c r="J152" s="240"/>
      <c r="K152" s="235"/>
      <c r="L152" s="235"/>
      <c r="M152" s="178"/>
      <c r="O152" t="str">
        <f t="shared" si="2"/>
        <v/>
      </c>
    </row>
    <row r="153" spans="1:15">
      <c r="A153" s="178" t="str">
        <f>IF(H153="","",IF(B153="","",所属情報入力シート!$A$2*1000000+H153*100000+B153))</f>
        <v/>
      </c>
      <c r="B153" s="235"/>
      <c r="C153" s="235"/>
      <c r="D153" s="235"/>
      <c r="E153" s="235"/>
      <c r="F153" s="235"/>
      <c r="G153" s="235"/>
      <c r="H153" s="235"/>
      <c r="I153" s="235"/>
      <c r="J153" s="240"/>
      <c r="K153" s="235"/>
      <c r="L153" s="235"/>
      <c r="M153" s="178"/>
      <c r="O153" t="str">
        <f t="shared" si="2"/>
        <v/>
      </c>
    </row>
    <row r="154" spans="1:15">
      <c r="A154" s="178" t="str">
        <f>IF(H154="","",IF(B154="","",所属情報入力シート!$A$2*1000000+H154*100000+B154))</f>
        <v/>
      </c>
      <c r="B154" s="235"/>
      <c r="C154" s="235"/>
      <c r="D154" s="235"/>
      <c r="E154" s="235"/>
      <c r="F154" s="235"/>
      <c r="G154" s="235"/>
      <c r="H154" s="235"/>
      <c r="I154" s="235"/>
      <c r="J154" s="240"/>
      <c r="K154" s="235"/>
      <c r="L154" s="235"/>
      <c r="M154" s="178"/>
      <c r="O154" t="str">
        <f t="shared" si="2"/>
        <v/>
      </c>
    </row>
    <row r="155" spans="1:15">
      <c r="A155" s="178" t="str">
        <f>IF(H155="","",IF(B155="","",所属情報入力シート!$A$2*1000000+H155*100000+B155))</f>
        <v/>
      </c>
      <c r="B155" s="235"/>
      <c r="C155" s="235"/>
      <c r="D155" s="235"/>
      <c r="E155" s="235"/>
      <c r="F155" s="235"/>
      <c r="G155" s="235"/>
      <c r="H155" s="235"/>
      <c r="I155" s="235"/>
      <c r="J155" s="240"/>
      <c r="K155" s="235"/>
      <c r="L155" s="235"/>
      <c r="M155" s="178"/>
      <c r="O155" t="str">
        <f t="shared" si="2"/>
        <v/>
      </c>
    </row>
    <row r="156" spans="1:15">
      <c r="A156" s="178" t="str">
        <f>IF(H156="","",IF(B156="","",所属情報入力シート!$A$2*1000000+H156*100000+B156))</f>
        <v/>
      </c>
      <c r="B156" s="235"/>
      <c r="C156" s="235"/>
      <c r="D156" s="235"/>
      <c r="E156" s="235"/>
      <c r="F156" s="235"/>
      <c r="G156" s="235"/>
      <c r="H156" s="235"/>
      <c r="I156" s="235"/>
      <c r="J156" s="240"/>
      <c r="K156" s="235"/>
      <c r="L156" s="235"/>
      <c r="M156" s="178"/>
      <c r="O156" t="str">
        <f t="shared" si="2"/>
        <v/>
      </c>
    </row>
    <row r="157" spans="1:15">
      <c r="A157" s="178" t="str">
        <f>IF(H157="","",IF(B157="","",所属情報入力シート!$A$2*1000000+H157*100000+B157))</f>
        <v/>
      </c>
      <c r="B157" s="235"/>
      <c r="C157" s="235"/>
      <c r="D157" s="235"/>
      <c r="E157" s="235"/>
      <c r="F157" s="235"/>
      <c r="G157" s="235"/>
      <c r="H157" s="235"/>
      <c r="I157" s="235"/>
      <c r="J157" s="240"/>
      <c r="K157" s="235"/>
      <c r="L157" s="235"/>
      <c r="M157" s="178"/>
      <c r="O157" t="str">
        <f t="shared" si="2"/>
        <v/>
      </c>
    </row>
    <row r="158" spans="1:15">
      <c r="A158" s="178" t="str">
        <f>IF(H158="","",IF(B158="","",所属情報入力シート!$A$2*1000000+H158*100000+B158))</f>
        <v/>
      </c>
      <c r="B158" s="235"/>
      <c r="C158" s="235"/>
      <c r="D158" s="235"/>
      <c r="E158" s="235"/>
      <c r="F158" s="235"/>
      <c r="G158" s="235"/>
      <c r="H158" s="235"/>
      <c r="I158" s="235"/>
      <c r="J158" s="240"/>
      <c r="K158" s="235"/>
      <c r="L158" s="235"/>
      <c r="M158" s="178"/>
      <c r="O158" t="str">
        <f t="shared" si="2"/>
        <v/>
      </c>
    </row>
    <row r="159" spans="1:15">
      <c r="A159" s="178" t="str">
        <f>IF(H159="","",IF(B159="","",所属情報入力シート!$A$2*1000000+H159*100000+B159))</f>
        <v/>
      </c>
      <c r="B159" s="235"/>
      <c r="C159" s="235"/>
      <c r="D159" s="235"/>
      <c r="E159" s="235"/>
      <c r="F159" s="235"/>
      <c r="G159" s="235"/>
      <c r="H159" s="235"/>
      <c r="I159" s="235"/>
      <c r="J159" s="240"/>
      <c r="K159" s="235"/>
      <c r="L159" s="235"/>
      <c r="M159" s="178"/>
      <c r="O159" t="str">
        <f t="shared" si="2"/>
        <v/>
      </c>
    </row>
    <row r="160" spans="1:15">
      <c r="A160" s="178" t="str">
        <f>IF(H160="","",IF(B160="","",所属情報入力シート!$A$2*1000000+H160*100000+B160))</f>
        <v/>
      </c>
      <c r="B160" s="235"/>
      <c r="C160" s="235"/>
      <c r="D160" s="235"/>
      <c r="E160" s="235"/>
      <c r="F160" s="235"/>
      <c r="G160" s="235"/>
      <c r="H160" s="235"/>
      <c r="I160" s="235"/>
      <c r="J160" s="240"/>
      <c r="K160" s="235"/>
      <c r="L160" s="235"/>
      <c r="M160" s="178"/>
      <c r="O160" t="str">
        <f t="shared" si="2"/>
        <v/>
      </c>
    </row>
    <row r="161" spans="1:15">
      <c r="A161" s="178" t="str">
        <f>IF(H161="","",IF(B161="","",所属情報入力シート!$A$2*1000000+H161*100000+B161))</f>
        <v/>
      </c>
      <c r="B161" s="235"/>
      <c r="C161" s="235"/>
      <c r="D161" s="235"/>
      <c r="E161" s="235"/>
      <c r="F161" s="235"/>
      <c r="G161" s="235"/>
      <c r="H161" s="235"/>
      <c r="I161" s="235"/>
      <c r="J161" s="240"/>
      <c r="K161" s="235"/>
      <c r="L161" s="235"/>
      <c r="M161" s="178"/>
      <c r="O161" t="str">
        <f t="shared" si="2"/>
        <v/>
      </c>
    </row>
    <row r="162" spans="1:15">
      <c r="A162" s="178" t="str">
        <f>IF(H162="","",IF(B162="","",所属情報入力シート!$A$2*1000000+H162*100000+B162))</f>
        <v/>
      </c>
      <c r="B162" s="235"/>
      <c r="C162" s="235"/>
      <c r="D162" s="235"/>
      <c r="E162" s="235"/>
      <c r="F162" s="235"/>
      <c r="G162" s="235"/>
      <c r="H162" s="235"/>
      <c r="I162" s="235"/>
      <c r="J162" s="240"/>
      <c r="K162" s="235"/>
      <c r="L162" s="235"/>
      <c r="M162" s="178"/>
      <c r="O162" t="str">
        <f t="shared" si="2"/>
        <v/>
      </c>
    </row>
    <row r="163" spans="1:15">
      <c r="A163" s="178" t="str">
        <f>IF(H163="","",IF(B163="","",所属情報入力シート!$A$2*1000000+H163*100000+B163))</f>
        <v/>
      </c>
      <c r="B163" s="235"/>
      <c r="C163" s="235"/>
      <c r="D163" s="235"/>
      <c r="E163" s="235"/>
      <c r="F163" s="235"/>
      <c r="G163" s="235"/>
      <c r="H163" s="235"/>
      <c r="I163" s="235"/>
      <c r="J163" s="240"/>
      <c r="K163" s="235"/>
      <c r="L163" s="235"/>
      <c r="M163" s="178"/>
      <c r="O163" t="str">
        <f t="shared" si="2"/>
        <v/>
      </c>
    </row>
    <row r="164" spans="1:15">
      <c r="A164" s="178" t="str">
        <f>IF(H164="","",IF(B164="","",所属情報入力シート!$A$2*1000000+H164*100000+B164))</f>
        <v/>
      </c>
      <c r="B164" s="235"/>
      <c r="C164" s="235"/>
      <c r="D164" s="235"/>
      <c r="E164" s="235"/>
      <c r="F164" s="235"/>
      <c r="G164" s="235"/>
      <c r="H164" s="235"/>
      <c r="I164" s="235"/>
      <c r="J164" s="240"/>
      <c r="K164" s="235"/>
      <c r="L164" s="235"/>
      <c r="M164" s="178"/>
      <c r="O164" t="str">
        <f t="shared" si="2"/>
        <v/>
      </c>
    </row>
    <row r="165" spans="1:15">
      <c r="A165" s="178" t="str">
        <f>IF(H165="","",IF(B165="","",所属情報入力シート!$A$2*1000000+H165*100000+B165))</f>
        <v/>
      </c>
      <c r="B165" s="235"/>
      <c r="C165" s="235"/>
      <c r="D165" s="235"/>
      <c r="E165" s="235"/>
      <c r="F165" s="235"/>
      <c r="G165" s="235"/>
      <c r="H165" s="235"/>
      <c r="I165" s="235"/>
      <c r="J165" s="240"/>
      <c r="K165" s="235"/>
      <c r="L165" s="235"/>
      <c r="M165" s="178"/>
      <c r="O165" t="str">
        <f t="shared" si="2"/>
        <v/>
      </c>
    </row>
    <row r="166" spans="1:15">
      <c r="A166" s="178" t="str">
        <f>IF(H166="","",IF(B166="","",所属情報入力シート!$A$2*1000000+H166*100000+B166))</f>
        <v/>
      </c>
      <c r="B166" s="235"/>
      <c r="C166" s="235"/>
      <c r="D166" s="235"/>
      <c r="E166" s="235"/>
      <c r="F166" s="235"/>
      <c r="G166" s="235"/>
      <c r="H166" s="235"/>
      <c r="I166" s="235"/>
      <c r="J166" s="240"/>
      <c r="K166" s="235"/>
      <c r="L166" s="235"/>
      <c r="M166" s="178"/>
      <c r="O166" t="str">
        <f t="shared" si="2"/>
        <v/>
      </c>
    </row>
    <row r="167" spans="1:15">
      <c r="A167" s="178" t="str">
        <f>IF(H167="","",IF(B167="","",所属情報入力シート!$A$2*1000000+H167*100000+B167))</f>
        <v/>
      </c>
      <c r="B167" s="235"/>
      <c r="C167" s="235"/>
      <c r="D167" s="235"/>
      <c r="E167" s="235"/>
      <c r="F167" s="235"/>
      <c r="G167" s="235"/>
      <c r="H167" s="235"/>
      <c r="I167" s="235"/>
      <c r="J167" s="240"/>
      <c r="K167" s="235"/>
      <c r="L167" s="235"/>
      <c r="M167" s="178"/>
      <c r="O167" t="str">
        <f t="shared" si="2"/>
        <v/>
      </c>
    </row>
    <row r="168" spans="1:15">
      <c r="A168" s="178" t="str">
        <f>IF(H168="","",IF(B168="","",所属情報入力シート!$A$2*1000000+H168*100000+B168))</f>
        <v/>
      </c>
      <c r="B168" s="235"/>
      <c r="C168" s="235"/>
      <c r="D168" s="235"/>
      <c r="E168" s="235"/>
      <c r="F168" s="235"/>
      <c r="G168" s="235"/>
      <c r="H168" s="235"/>
      <c r="I168" s="235"/>
      <c r="J168" s="240"/>
      <c r="K168" s="235"/>
      <c r="L168" s="235"/>
      <c r="M168" s="178"/>
      <c r="O168" t="str">
        <f t="shared" si="2"/>
        <v/>
      </c>
    </row>
    <row r="169" spans="1:15">
      <c r="A169" s="178" t="str">
        <f>IF(H169="","",IF(B169="","",所属情報入力シート!$A$2*1000000+H169*100000+B169))</f>
        <v/>
      </c>
      <c r="B169" s="235"/>
      <c r="C169" s="235"/>
      <c r="D169" s="235"/>
      <c r="E169" s="235"/>
      <c r="F169" s="235"/>
      <c r="G169" s="235"/>
      <c r="H169" s="235"/>
      <c r="I169" s="235"/>
      <c r="J169" s="240"/>
      <c r="K169" s="235"/>
      <c r="L169" s="235"/>
      <c r="M169" s="178"/>
      <c r="O169" t="str">
        <f t="shared" si="2"/>
        <v/>
      </c>
    </row>
    <row r="170" spans="1:15">
      <c r="A170" s="178" t="str">
        <f>IF(H170="","",IF(B170="","",所属情報入力シート!$A$2*1000000+H170*100000+B170))</f>
        <v/>
      </c>
      <c r="B170" s="235"/>
      <c r="C170" s="235"/>
      <c r="D170" s="235"/>
      <c r="E170" s="235"/>
      <c r="F170" s="235"/>
      <c r="G170" s="235"/>
      <c r="H170" s="235"/>
      <c r="I170" s="235"/>
      <c r="J170" s="240"/>
      <c r="K170" s="235"/>
      <c r="L170" s="235"/>
      <c r="M170" s="178"/>
      <c r="O170" t="str">
        <f t="shared" si="2"/>
        <v/>
      </c>
    </row>
    <row r="171" spans="1:15">
      <c r="A171" s="178" t="str">
        <f>IF(H171="","",IF(B171="","",所属情報入力シート!$A$2*1000000+H171*100000+B171))</f>
        <v/>
      </c>
      <c r="B171" s="235"/>
      <c r="C171" s="235"/>
      <c r="D171" s="235"/>
      <c r="E171" s="235"/>
      <c r="F171" s="235"/>
      <c r="G171" s="235"/>
      <c r="H171" s="235"/>
      <c r="I171" s="235"/>
      <c r="J171" s="240"/>
      <c r="K171" s="235"/>
      <c r="L171" s="235"/>
      <c r="M171" s="178"/>
      <c r="O171" t="str">
        <f t="shared" si="2"/>
        <v/>
      </c>
    </row>
    <row r="172" spans="1:15">
      <c r="A172" s="178" t="str">
        <f>IF(H172="","",IF(B172="","",所属情報入力シート!$A$2*1000000+H172*100000+B172))</f>
        <v/>
      </c>
      <c r="B172" s="235"/>
      <c r="C172" s="235"/>
      <c r="D172" s="235"/>
      <c r="E172" s="235"/>
      <c r="F172" s="235"/>
      <c r="G172" s="235"/>
      <c r="H172" s="235"/>
      <c r="I172" s="235"/>
      <c r="J172" s="240"/>
      <c r="K172" s="235"/>
      <c r="L172" s="235"/>
      <c r="M172" s="178"/>
      <c r="O172" t="str">
        <f t="shared" si="2"/>
        <v/>
      </c>
    </row>
    <row r="173" spans="1:15">
      <c r="A173" s="178" t="str">
        <f>IF(H173="","",IF(B173="","",所属情報入力シート!$A$2*1000000+H173*100000+B173))</f>
        <v/>
      </c>
      <c r="B173" s="235"/>
      <c r="C173" s="235"/>
      <c r="D173" s="235"/>
      <c r="E173" s="235"/>
      <c r="F173" s="235"/>
      <c r="G173" s="235"/>
      <c r="H173" s="235"/>
      <c r="I173" s="235"/>
      <c r="J173" s="240"/>
      <c r="K173" s="235"/>
      <c r="L173" s="235"/>
      <c r="M173" s="178"/>
      <c r="O173" t="str">
        <f t="shared" si="2"/>
        <v/>
      </c>
    </row>
    <row r="174" spans="1:15">
      <c r="A174" s="178" t="str">
        <f>IF(H174="","",IF(B174="","",所属情報入力シート!$A$2*1000000+H174*100000+B174))</f>
        <v/>
      </c>
      <c r="B174" s="235"/>
      <c r="C174" s="235"/>
      <c r="D174" s="235"/>
      <c r="E174" s="235"/>
      <c r="F174" s="235"/>
      <c r="G174" s="235"/>
      <c r="H174" s="235"/>
      <c r="I174" s="235"/>
      <c r="J174" s="240"/>
      <c r="K174" s="235"/>
      <c r="L174" s="235"/>
      <c r="M174" s="178"/>
      <c r="O174" t="str">
        <f t="shared" si="2"/>
        <v/>
      </c>
    </row>
    <row r="175" spans="1:15">
      <c r="A175" s="178" t="str">
        <f>IF(H175="","",IF(B175="","",所属情報入力シート!$A$2*1000000+H175*100000+B175))</f>
        <v/>
      </c>
      <c r="B175" s="235"/>
      <c r="C175" s="235"/>
      <c r="D175" s="235"/>
      <c r="E175" s="235"/>
      <c r="F175" s="235"/>
      <c r="G175" s="235"/>
      <c r="H175" s="235"/>
      <c r="I175" s="235"/>
      <c r="J175" s="240"/>
      <c r="K175" s="235"/>
      <c r="L175" s="235"/>
      <c r="M175" s="178"/>
      <c r="O175" t="str">
        <f t="shared" si="2"/>
        <v/>
      </c>
    </row>
    <row r="176" spans="1:15">
      <c r="A176" s="178" t="str">
        <f>IF(H176="","",IF(B176="","",所属情報入力シート!$A$2*1000000+H176*100000+B176))</f>
        <v/>
      </c>
      <c r="B176" s="235"/>
      <c r="C176" s="235"/>
      <c r="D176" s="235"/>
      <c r="E176" s="235"/>
      <c r="F176" s="235"/>
      <c r="G176" s="235"/>
      <c r="H176" s="235"/>
      <c r="I176" s="235"/>
      <c r="J176" s="240"/>
      <c r="K176" s="235"/>
      <c r="L176" s="235"/>
      <c r="M176" s="178"/>
      <c r="O176" t="str">
        <f t="shared" si="2"/>
        <v/>
      </c>
    </row>
    <row r="177" spans="1:15">
      <c r="A177" s="178" t="str">
        <f>IF(H177="","",IF(B177="","",所属情報入力シート!$A$2*1000000+H177*100000+B177))</f>
        <v/>
      </c>
      <c r="B177" s="235"/>
      <c r="C177" s="235"/>
      <c r="D177" s="235"/>
      <c r="E177" s="235"/>
      <c r="F177" s="235"/>
      <c r="G177" s="235"/>
      <c r="H177" s="235"/>
      <c r="I177" s="235"/>
      <c r="J177" s="240"/>
      <c r="K177" s="235"/>
      <c r="L177" s="235"/>
      <c r="M177" s="178"/>
      <c r="O177" t="str">
        <f t="shared" si="2"/>
        <v/>
      </c>
    </row>
    <row r="178" spans="1:15">
      <c r="A178" s="178" t="str">
        <f>IF(H178="","",IF(B178="","",所属情報入力シート!$A$2*1000000+H178*100000+B178))</f>
        <v/>
      </c>
      <c r="B178" s="235"/>
      <c r="C178" s="235"/>
      <c r="D178" s="235"/>
      <c r="E178" s="235"/>
      <c r="F178" s="235"/>
      <c r="G178" s="235"/>
      <c r="H178" s="235"/>
      <c r="I178" s="235"/>
      <c r="J178" s="240"/>
      <c r="K178" s="235"/>
      <c r="L178" s="235"/>
      <c r="M178" s="178"/>
      <c r="O178" t="str">
        <f t="shared" si="2"/>
        <v/>
      </c>
    </row>
    <row r="179" spans="1:15">
      <c r="A179" s="178" t="str">
        <f>IF(H179="","",IF(B179="","",所属情報入力シート!$A$2*1000000+H179*100000+B179))</f>
        <v/>
      </c>
      <c r="B179" s="235"/>
      <c r="C179" s="235"/>
      <c r="D179" s="235"/>
      <c r="E179" s="235"/>
      <c r="F179" s="235"/>
      <c r="G179" s="235"/>
      <c r="H179" s="235"/>
      <c r="I179" s="235"/>
      <c r="J179" s="240"/>
      <c r="K179" s="235"/>
      <c r="L179" s="235"/>
      <c r="M179" s="178"/>
      <c r="O179" t="str">
        <f t="shared" si="2"/>
        <v/>
      </c>
    </row>
    <row r="180" spans="1:15">
      <c r="A180" s="178" t="str">
        <f>IF(H180="","",IF(B180="","",所属情報入力シート!$A$2*1000000+H180*100000+B180))</f>
        <v/>
      </c>
      <c r="B180" s="235"/>
      <c r="C180" s="235"/>
      <c r="D180" s="235"/>
      <c r="E180" s="235"/>
      <c r="F180" s="235"/>
      <c r="G180" s="235"/>
      <c r="H180" s="235"/>
      <c r="I180" s="235"/>
      <c r="J180" s="240"/>
      <c r="K180" s="235"/>
      <c r="L180" s="235"/>
      <c r="M180" s="178"/>
      <c r="O180" t="str">
        <f t="shared" si="2"/>
        <v/>
      </c>
    </row>
    <row r="181" spans="1:15">
      <c r="A181" s="178" t="str">
        <f>IF(H181="","",IF(B181="","",所属情報入力シート!$A$2*1000000+H181*100000+B181))</f>
        <v/>
      </c>
      <c r="B181" s="235"/>
      <c r="C181" s="235"/>
      <c r="D181" s="235"/>
      <c r="E181" s="235"/>
      <c r="F181" s="235"/>
      <c r="G181" s="235"/>
      <c r="H181" s="235"/>
      <c r="I181" s="235"/>
      <c r="J181" s="240"/>
      <c r="K181" s="235"/>
      <c r="L181" s="235"/>
      <c r="M181" s="178"/>
      <c r="O181" t="str">
        <f t="shared" si="2"/>
        <v/>
      </c>
    </row>
    <row r="182" spans="1:15">
      <c r="A182" s="178" t="str">
        <f>IF(H182="","",IF(B182="","",所属情報入力シート!$A$2*1000000+H182*100000+B182))</f>
        <v/>
      </c>
      <c r="B182" s="235"/>
      <c r="C182" s="235"/>
      <c r="D182" s="235"/>
      <c r="E182" s="235"/>
      <c r="F182" s="235"/>
      <c r="G182" s="235"/>
      <c r="H182" s="235"/>
      <c r="I182" s="235"/>
      <c r="J182" s="240"/>
      <c r="K182" s="235"/>
      <c r="L182" s="235"/>
      <c r="M182" s="178"/>
      <c r="O182" t="str">
        <f t="shared" si="2"/>
        <v/>
      </c>
    </row>
    <row r="183" spans="1:15">
      <c r="A183" s="178" t="str">
        <f>IF(H183="","",IF(B183="","",所属情報入力シート!$A$2*1000000+H183*100000+B183))</f>
        <v/>
      </c>
      <c r="B183" s="235"/>
      <c r="C183" s="235"/>
      <c r="D183" s="235"/>
      <c r="E183" s="235"/>
      <c r="F183" s="235"/>
      <c r="G183" s="235"/>
      <c r="H183" s="235"/>
      <c r="I183" s="235"/>
      <c r="J183" s="240"/>
      <c r="K183" s="235"/>
      <c r="L183" s="235"/>
      <c r="M183" s="178"/>
      <c r="O183" t="str">
        <f t="shared" si="2"/>
        <v/>
      </c>
    </row>
    <row r="184" spans="1:15">
      <c r="A184" s="178" t="str">
        <f>IF(H184="","",IF(B184="","",所属情報入力シート!$A$2*1000000+H184*100000+B184))</f>
        <v/>
      </c>
      <c r="B184" s="235"/>
      <c r="C184" s="235"/>
      <c r="D184" s="235"/>
      <c r="E184" s="235"/>
      <c r="F184" s="235"/>
      <c r="G184" s="235"/>
      <c r="H184" s="235"/>
      <c r="I184" s="235"/>
      <c r="J184" s="240"/>
      <c r="K184" s="235"/>
      <c r="L184" s="235"/>
      <c r="M184" s="178"/>
      <c r="O184" t="str">
        <f t="shared" si="2"/>
        <v/>
      </c>
    </row>
    <row r="185" spans="1:15">
      <c r="A185" s="178" t="str">
        <f>IF(H185="","",IF(B185="","",所属情報入力シート!$A$2*1000000+H185*100000+B185))</f>
        <v/>
      </c>
      <c r="B185" s="235"/>
      <c r="C185" s="235"/>
      <c r="D185" s="235"/>
      <c r="E185" s="235"/>
      <c r="F185" s="235"/>
      <c r="G185" s="235"/>
      <c r="H185" s="235"/>
      <c r="I185" s="235"/>
      <c r="J185" s="240"/>
      <c r="K185" s="235"/>
      <c r="L185" s="235"/>
      <c r="M185" s="178"/>
      <c r="O185" t="str">
        <f t="shared" si="2"/>
        <v/>
      </c>
    </row>
    <row r="186" spans="1:15">
      <c r="A186" s="178" t="str">
        <f>IF(H186="","",IF(B186="","",所属情報入力シート!$A$2*1000000+H186*100000+B186))</f>
        <v/>
      </c>
      <c r="B186" s="235"/>
      <c r="C186" s="235"/>
      <c r="D186" s="235"/>
      <c r="E186" s="235"/>
      <c r="F186" s="235"/>
      <c r="G186" s="235"/>
      <c r="H186" s="235"/>
      <c r="I186" s="235"/>
      <c r="J186" s="240"/>
      <c r="K186" s="235"/>
      <c r="L186" s="235"/>
      <c r="M186" s="178"/>
      <c r="O186" t="str">
        <f t="shared" si="2"/>
        <v/>
      </c>
    </row>
    <row r="187" spans="1:15">
      <c r="A187" s="178" t="str">
        <f>IF(H187="","",IF(B187="","",所属情報入力シート!$A$2*1000000+H187*100000+B187))</f>
        <v/>
      </c>
      <c r="B187" s="235"/>
      <c r="C187" s="235"/>
      <c r="D187" s="235"/>
      <c r="E187" s="235"/>
      <c r="F187" s="235"/>
      <c r="G187" s="235"/>
      <c r="H187" s="235"/>
      <c r="I187" s="235"/>
      <c r="J187" s="240"/>
      <c r="K187" s="235"/>
      <c r="L187" s="235"/>
      <c r="M187" s="178"/>
      <c r="O187" t="str">
        <f t="shared" si="2"/>
        <v/>
      </c>
    </row>
    <row r="188" spans="1:15">
      <c r="A188" s="178" t="str">
        <f>IF(H188="","",IF(B188="","",所属情報入力シート!$A$2*1000000+H188*100000+B188))</f>
        <v/>
      </c>
      <c r="B188" s="235"/>
      <c r="C188" s="235"/>
      <c r="D188" s="235"/>
      <c r="E188" s="235"/>
      <c r="F188" s="235"/>
      <c r="G188" s="235"/>
      <c r="H188" s="235"/>
      <c r="I188" s="235"/>
      <c r="J188" s="240"/>
      <c r="K188" s="235"/>
      <c r="L188" s="235"/>
      <c r="M188" s="178"/>
      <c r="O188" t="str">
        <f t="shared" si="2"/>
        <v/>
      </c>
    </row>
    <row r="189" spans="1:15">
      <c r="A189" s="178" t="str">
        <f>IF(H189="","",IF(B189="","",所属情報入力シート!$A$2*1000000+H189*100000+B189))</f>
        <v/>
      </c>
      <c r="B189" s="235"/>
      <c r="C189" s="235"/>
      <c r="D189" s="235"/>
      <c r="E189" s="235"/>
      <c r="F189" s="235"/>
      <c r="G189" s="235"/>
      <c r="H189" s="235"/>
      <c r="I189" s="235"/>
      <c r="J189" s="240"/>
      <c r="K189" s="235"/>
      <c r="L189" s="235"/>
      <c r="M189" s="178"/>
      <c r="O189" t="str">
        <f t="shared" si="2"/>
        <v/>
      </c>
    </row>
    <row r="190" spans="1:15">
      <c r="A190" s="178" t="str">
        <f>IF(H190="","",IF(B190="","",所属情報入力シート!$A$2*1000000+H190*100000+B190))</f>
        <v/>
      </c>
      <c r="B190" s="235"/>
      <c r="C190" s="235"/>
      <c r="D190" s="235"/>
      <c r="E190" s="235"/>
      <c r="F190" s="235"/>
      <c r="G190" s="235"/>
      <c r="H190" s="235"/>
      <c r="I190" s="235"/>
      <c r="J190" s="240"/>
      <c r="K190" s="235"/>
      <c r="L190" s="235"/>
      <c r="M190" s="178"/>
      <c r="O190" t="str">
        <f t="shared" si="2"/>
        <v/>
      </c>
    </row>
    <row r="191" spans="1:15">
      <c r="A191" s="178" t="str">
        <f>IF(H191="","",IF(B191="","",所属情報入力シート!$A$2*1000000+H191*100000+B191))</f>
        <v/>
      </c>
      <c r="B191" s="235"/>
      <c r="C191" s="235"/>
      <c r="D191" s="235"/>
      <c r="E191" s="235"/>
      <c r="F191" s="235"/>
      <c r="G191" s="235"/>
      <c r="H191" s="235"/>
      <c r="I191" s="235"/>
      <c r="J191" s="240"/>
      <c r="K191" s="235"/>
      <c r="L191" s="235"/>
      <c r="M191" s="178"/>
      <c r="O191" t="str">
        <f t="shared" si="2"/>
        <v/>
      </c>
    </row>
    <row r="192" spans="1:15">
      <c r="A192" s="178" t="str">
        <f>IF(H192="","",IF(B192="","",所属情報入力シート!$A$2*1000000+H192*100000+B192))</f>
        <v/>
      </c>
      <c r="B192" s="235"/>
      <c r="C192" s="235"/>
      <c r="D192" s="235"/>
      <c r="E192" s="235"/>
      <c r="F192" s="235"/>
      <c r="G192" s="235"/>
      <c r="H192" s="235"/>
      <c r="I192" s="235"/>
      <c r="J192" s="240"/>
      <c r="K192" s="235"/>
      <c r="L192" s="235"/>
      <c r="M192" s="178"/>
      <c r="O192" t="str">
        <f t="shared" si="2"/>
        <v/>
      </c>
    </row>
    <row r="193" spans="1:15">
      <c r="A193" s="178" t="str">
        <f>IF(H193="","",IF(B193="","",所属情報入力シート!$A$2*1000000+H193*100000+B193))</f>
        <v/>
      </c>
      <c r="B193" s="235"/>
      <c r="C193" s="235"/>
      <c r="D193" s="235"/>
      <c r="E193" s="235"/>
      <c r="F193" s="235"/>
      <c r="G193" s="235"/>
      <c r="H193" s="235"/>
      <c r="I193" s="235"/>
      <c r="J193" s="240"/>
      <c r="K193" s="235"/>
      <c r="L193" s="235"/>
      <c r="M193" s="178"/>
      <c r="O193" t="str">
        <f t="shared" si="2"/>
        <v/>
      </c>
    </row>
    <row r="194" spans="1:15">
      <c r="A194" s="178" t="str">
        <f>IF(H194="","",IF(B194="","",所属情報入力シート!$A$2*1000000+H194*100000+B194))</f>
        <v/>
      </c>
      <c r="B194" s="235"/>
      <c r="C194" s="235"/>
      <c r="D194" s="235"/>
      <c r="E194" s="235"/>
      <c r="F194" s="235"/>
      <c r="G194" s="235"/>
      <c r="H194" s="235"/>
      <c r="I194" s="235"/>
      <c r="J194" s="240"/>
      <c r="K194" s="235"/>
      <c r="L194" s="235"/>
      <c r="M194" s="178"/>
      <c r="O194" t="str">
        <f t="shared" si="2"/>
        <v/>
      </c>
    </row>
    <row r="195" spans="1:15">
      <c r="A195" s="178" t="str">
        <f>IF(H195="","",IF(B195="","",所属情報入力シート!$A$2*1000000+H195*100000+B195))</f>
        <v/>
      </c>
      <c r="B195" s="235"/>
      <c r="C195" s="235"/>
      <c r="D195" s="235"/>
      <c r="E195" s="235"/>
      <c r="F195" s="235"/>
      <c r="G195" s="235"/>
      <c r="H195" s="235"/>
      <c r="I195" s="235"/>
      <c r="J195" s="240"/>
      <c r="K195" s="235"/>
      <c r="L195" s="235"/>
      <c r="M195" s="178"/>
      <c r="O195" t="str">
        <f t="shared" si="2"/>
        <v/>
      </c>
    </row>
    <row r="196" spans="1:15">
      <c r="A196" s="178" t="str">
        <f>IF(H196="","",IF(B196="","",所属情報入力シート!$A$2*1000000+H196*100000+B196))</f>
        <v/>
      </c>
      <c r="B196" s="235"/>
      <c r="C196" s="235"/>
      <c r="D196" s="235"/>
      <c r="E196" s="235"/>
      <c r="F196" s="235"/>
      <c r="G196" s="235"/>
      <c r="H196" s="235"/>
      <c r="I196" s="235"/>
      <c r="J196" s="240"/>
      <c r="K196" s="235"/>
      <c r="L196" s="235"/>
      <c r="M196" s="178"/>
      <c r="O196" t="str">
        <f t="shared" ref="O196:O212" si="3">IF(I196="","",VLOOKUP(I196,R:S,2,FALSE))</f>
        <v/>
      </c>
    </row>
    <row r="197" spans="1:15">
      <c r="A197" s="178" t="str">
        <f>IF(H197="","",IF(B197="","",所属情報入力シート!$A$2*1000000+H197*100000+B197))</f>
        <v/>
      </c>
      <c r="B197" s="235"/>
      <c r="C197" s="235"/>
      <c r="D197" s="235"/>
      <c r="E197" s="235"/>
      <c r="F197" s="235"/>
      <c r="G197" s="235"/>
      <c r="H197" s="235"/>
      <c r="I197" s="235"/>
      <c r="J197" s="240"/>
      <c r="K197" s="235"/>
      <c r="L197" s="235"/>
      <c r="M197" s="178"/>
      <c r="O197" t="str">
        <f t="shared" si="3"/>
        <v/>
      </c>
    </row>
    <row r="198" spans="1:15">
      <c r="A198" s="178" t="str">
        <f>IF(H198="","",IF(B198="","",所属情報入力シート!$A$2*1000000+H198*100000+B198))</f>
        <v/>
      </c>
      <c r="B198" s="235"/>
      <c r="C198" s="235"/>
      <c r="D198" s="235"/>
      <c r="E198" s="235"/>
      <c r="F198" s="235"/>
      <c r="G198" s="235"/>
      <c r="H198" s="235"/>
      <c r="I198" s="235"/>
      <c r="J198" s="240"/>
      <c r="K198" s="235"/>
      <c r="L198" s="235"/>
      <c r="M198" s="178"/>
      <c r="O198" t="str">
        <f t="shared" si="3"/>
        <v/>
      </c>
    </row>
    <row r="199" spans="1:15">
      <c r="A199" s="178" t="str">
        <f>IF(H199="","",IF(B199="","",所属情報入力シート!$A$2*1000000+H199*100000+B199))</f>
        <v/>
      </c>
      <c r="B199" s="235"/>
      <c r="C199" s="235"/>
      <c r="D199" s="235"/>
      <c r="E199" s="235"/>
      <c r="F199" s="235"/>
      <c r="G199" s="235"/>
      <c r="H199" s="235"/>
      <c r="I199" s="235"/>
      <c r="J199" s="240"/>
      <c r="K199" s="235"/>
      <c r="L199" s="235"/>
      <c r="M199" s="178"/>
      <c r="O199" t="str">
        <f t="shared" si="3"/>
        <v/>
      </c>
    </row>
    <row r="200" spans="1:15">
      <c r="A200" s="178" t="str">
        <f>IF(H200="","",IF(B200="","",所属情報入力シート!$A$2*1000000+H200*100000+B200))</f>
        <v/>
      </c>
      <c r="B200" s="235"/>
      <c r="C200" s="235"/>
      <c r="D200" s="235"/>
      <c r="E200" s="235"/>
      <c r="F200" s="235"/>
      <c r="G200" s="235"/>
      <c r="H200" s="235"/>
      <c r="I200" s="235"/>
      <c r="J200" s="240"/>
      <c r="K200" s="235"/>
      <c r="L200" s="235"/>
      <c r="M200" s="178"/>
      <c r="O200" t="str">
        <f t="shared" si="3"/>
        <v/>
      </c>
    </row>
    <row r="201" spans="1:15">
      <c r="A201" s="178" t="str">
        <f>IF(H201="","",IF(B201="","",所属情報入力シート!$A$2*1000000+H201*100000+B201))</f>
        <v/>
      </c>
      <c r="B201" s="235"/>
      <c r="C201" s="235"/>
      <c r="D201" s="235"/>
      <c r="E201" s="235"/>
      <c r="F201" s="235"/>
      <c r="G201" s="235"/>
      <c r="H201" s="235"/>
      <c r="I201" s="235"/>
      <c r="J201" s="240"/>
      <c r="K201" s="235"/>
      <c r="L201" s="235"/>
      <c r="M201" s="178"/>
      <c r="O201" t="str">
        <f t="shared" si="3"/>
        <v/>
      </c>
    </row>
    <row r="202" spans="1:15">
      <c r="A202" s="178" t="str">
        <f>IF(H202="","",IF(B202="","",所属情報入力シート!$A$2*1000000+H202*100000+B202))</f>
        <v/>
      </c>
      <c r="B202" s="235"/>
      <c r="C202" s="235"/>
      <c r="D202" s="235"/>
      <c r="E202" s="235"/>
      <c r="F202" s="235"/>
      <c r="G202" s="235"/>
      <c r="H202" s="235"/>
      <c r="I202" s="235"/>
      <c r="J202" s="240"/>
      <c r="K202" s="235"/>
      <c r="L202" s="235"/>
      <c r="M202" s="178"/>
      <c r="O202" t="str">
        <f t="shared" si="3"/>
        <v/>
      </c>
    </row>
    <row r="203" spans="1:15">
      <c r="A203" s="178" t="str">
        <f>IF(H203="","",IF(B203="","",所属情報入力シート!$A$2*1000000+H203*100000+B203))</f>
        <v/>
      </c>
      <c r="B203" s="235"/>
      <c r="C203" s="235"/>
      <c r="D203" s="235"/>
      <c r="E203" s="235"/>
      <c r="F203" s="235"/>
      <c r="G203" s="235"/>
      <c r="H203" s="235"/>
      <c r="I203" s="235"/>
      <c r="J203" s="240"/>
      <c r="K203" s="235"/>
      <c r="L203" s="235"/>
      <c r="M203" s="178"/>
      <c r="O203" t="str">
        <f t="shared" si="3"/>
        <v/>
      </c>
    </row>
    <row r="204" spans="1:15">
      <c r="A204" s="178" t="str">
        <f>IF(H204="","",IF(B204="","",所属情報入力シート!$A$2*1000000+H204*100000+B204))</f>
        <v/>
      </c>
      <c r="B204" s="235"/>
      <c r="C204" s="235"/>
      <c r="D204" s="235"/>
      <c r="E204" s="235"/>
      <c r="F204" s="235"/>
      <c r="G204" s="235"/>
      <c r="H204" s="235"/>
      <c r="I204" s="235"/>
      <c r="J204" s="240"/>
      <c r="K204" s="235"/>
      <c r="L204" s="235"/>
      <c r="M204" s="178"/>
      <c r="O204" t="str">
        <f t="shared" si="3"/>
        <v/>
      </c>
    </row>
    <row r="205" spans="1:15">
      <c r="A205" s="178" t="str">
        <f>IF(H205="","",IF(B205="","",所属情報入力シート!$A$2*1000000+H205*100000+B205))</f>
        <v/>
      </c>
      <c r="B205" s="235"/>
      <c r="C205" s="235"/>
      <c r="D205" s="235"/>
      <c r="E205" s="235"/>
      <c r="F205" s="235"/>
      <c r="G205" s="235"/>
      <c r="H205" s="235"/>
      <c r="I205" s="235"/>
      <c r="J205" s="240"/>
      <c r="K205" s="235"/>
      <c r="L205" s="235"/>
      <c r="M205" s="178"/>
      <c r="O205" t="str">
        <f t="shared" si="3"/>
        <v/>
      </c>
    </row>
    <row r="206" spans="1:15">
      <c r="A206" s="178" t="str">
        <f>IF(H206="","",IF(B206="","",所属情報入力シート!$A$2*1000000+H206*100000+B206))</f>
        <v/>
      </c>
      <c r="B206" s="235"/>
      <c r="C206" s="235"/>
      <c r="D206" s="235"/>
      <c r="E206" s="235"/>
      <c r="F206" s="235"/>
      <c r="G206" s="235"/>
      <c r="H206" s="235"/>
      <c r="I206" s="235"/>
      <c r="J206" s="240"/>
      <c r="K206" s="235"/>
      <c r="L206" s="235"/>
      <c r="M206" s="178"/>
      <c r="O206" t="str">
        <f t="shared" si="3"/>
        <v/>
      </c>
    </row>
    <row r="207" spans="1:15">
      <c r="A207" s="178" t="str">
        <f>IF(H207="","",IF(B207="","",所属情報入力シート!$A$2*1000000+H207*100000+B207))</f>
        <v/>
      </c>
      <c r="B207" s="235"/>
      <c r="C207" s="235"/>
      <c r="D207" s="235"/>
      <c r="E207" s="235"/>
      <c r="F207" s="235"/>
      <c r="G207" s="235"/>
      <c r="H207" s="235"/>
      <c r="I207" s="235"/>
      <c r="J207" s="240"/>
      <c r="K207" s="235"/>
      <c r="L207" s="235"/>
      <c r="M207" s="178"/>
      <c r="O207" t="str">
        <f t="shared" si="3"/>
        <v/>
      </c>
    </row>
    <row r="208" spans="1:15">
      <c r="A208" s="178" t="str">
        <f>IF(H208="","",IF(B208="","",所属情報入力シート!$A$2*1000000+H208*100000+B208))</f>
        <v/>
      </c>
      <c r="B208" s="235"/>
      <c r="C208" s="235"/>
      <c r="D208" s="235"/>
      <c r="E208" s="235"/>
      <c r="F208" s="235"/>
      <c r="G208" s="235"/>
      <c r="H208" s="235"/>
      <c r="I208" s="235"/>
      <c r="J208" s="240"/>
      <c r="K208" s="235"/>
      <c r="L208" s="235"/>
      <c r="M208" s="178"/>
      <c r="O208" t="str">
        <f t="shared" si="3"/>
        <v/>
      </c>
    </row>
    <row r="209" spans="1:15">
      <c r="A209" s="178" t="str">
        <f>IF(H209="","",IF(B209="","",所属情報入力シート!$A$2*1000000+H209*100000+B209))</f>
        <v/>
      </c>
      <c r="B209" s="235"/>
      <c r="C209" s="235"/>
      <c r="D209" s="235"/>
      <c r="E209" s="235"/>
      <c r="F209" s="235"/>
      <c r="G209" s="235"/>
      <c r="H209" s="235"/>
      <c r="I209" s="235"/>
      <c r="J209" s="240"/>
      <c r="K209" s="235"/>
      <c r="L209" s="235"/>
      <c r="M209" s="178"/>
      <c r="O209" t="str">
        <f t="shared" si="3"/>
        <v/>
      </c>
    </row>
    <row r="210" spans="1:15">
      <c r="A210" s="178" t="str">
        <f>IF(H210="","",IF(B210="","",所属情報入力シート!$A$2*1000000+H210*100000+B210))</f>
        <v/>
      </c>
      <c r="B210" s="235"/>
      <c r="C210" s="235"/>
      <c r="D210" s="235"/>
      <c r="E210" s="235"/>
      <c r="F210" s="235"/>
      <c r="G210" s="235"/>
      <c r="H210" s="235"/>
      <c r="I210" s="235"/>
      <c r="J210" s="240"/>
      <c r="K210" s="235"/>
      <c r="L210" s="235"/>
      <c r="M210" s="178"/>
      <c r="O210" t="str">
        <f t="shared" si="3"/>
        <v/>
      </c>
    </row>
    <row r="211" spans="1:15">
      <c r="A211" s="178" t="str">
        <f>IF(H211="","",IF(B211="","",所属情報入力シート!$A$2*1000000+H211*100000+B211))</f>
        <v/>
      </c>
      <c r="B211" s="235"/>
      <c r="C211" s="235"/>
      <c r="D211" s="235"/>
      <c r="E211" s="235"/>
      <c r="F211" s="235"/>
      <c r="G211" s="235"/>
      <c r="H211" s="235"/>
      <c r="I211" s="235"/>
      <c r="J211" s="240"/>
      <c r="K211" s="235"/>
      <c r="L211" s="235"/>
      <c r="M211" s="178"/>
      <c r="O211" t="str">
        <f t="shared" si="3"/>
        <v/>
      </c>
    </row>
    <row r="212" spans="1:15">
      <c r="A212" s="178" t="str">
        <f>IF(H212="","",IF(B212="","",所属情報入力シート!$A$2*1000000+H212*100000+B212))</f>
        <v/>
      </c>
      <c r="B212" s="235"/>
      <c r="C212" s="235"/>
      <c r="D212" s="235"/>
      <c r="E212" s="235"/>
      <c r="F212" s="235"/>
      <c r="G212" s="235"/>
      <c r="H212" s="235"/>
      <c r="I212" s="235"/>
      <c r="J212" s="240"/>
      <c r="K212" s="235"/>
      <c r="L212" s="235"/>
      <c r="M212" s="178"/>
      <c r="O212" t="str">
        <f t="shared" si="3"/>
        <v/>
      </c>
    </row>
  </sheetData>
  <sheetProtection sheet="1" objects="1" scenarios="1"/>
  <protectedRanges>
    <protectedRange sqref="B3:M212" name="範囲1"/>
  </protectedRanges>
  <phoneticPr fontId="1"/>
  <dataValidations count="1">
    <dataValidation type="list" operator="equal" allowBlank="1" showInputMessage="1" showErrorMessage="1" sqref="L3:L212" xr:uid="{2411E653-194E-428B-B29E-0163F7A2EDD5}">
      <formula1>$P$3:$P$49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F463E-9840-464A-84BD-197D493F6C46}">
  <sheetPr>
    <tabColor rgb="FFFFFF00"/>
  </sheetPr>
  <dimension ref="A1:W294"/>
  <sheetViews>
    <sheetView zoomScale="85" zoomScaleNormal="85" workbookViewId="0">
      <selection activeCell="E12" sqref="E12"/>
    </sheetView>
  </sheetViews>
  <sheetFormatPr defaultRowHeight="19.5"/>
  <cols>
    <col min="1" max="1" width="11.25" bestFit="1" customWidth="1"/>
    <col min="2" max="2" width="10.25" customWidth="1"/>
    <col min="3" max="3" width="16.75" customWidth="1"/>
    <col min="4" max="4" width="16.5" customWidth="1"/>
    <col min="5" max="5" width="10.125" customWidth="1"/>
    <col min="6" max="6" width="18" style="1" customWidth="1"/>
    <col min="7" max="7" width="10" customWidth="1"/>
    <col min="8" max="8" width="10.5" customWidth="1"/>
    <col min="9" max="9" width="10.25" customWidth="1"/>
    <col min="10" max="10" width="16.75" customWidth="1"/>
    <col min="11" max="11" width="10.125" style="3" customWidth="1"/>
    <col min="12" max="12" width="8.625" customWidth="1"/>
    <col min="13" max="13" width="17.75" customWidth="1"/>
    <col min="14" max="14" width="4.125" customWidth="1"/>
    <col min="15" max="15" width="4.5" style="2" customWidth="1"/>
    <col min="16" max="16" width="15.375" customWidth="1"/>
    <col min="17" max="17" width="3.75" hidden="1" customWidth="1"/>
    <col min="18" max="18" width="6.25" customWidth="1"/>
    <col min="19" max="19" width="4.25" customWidth="1"/>
    <col min="22" max="22" width="12.75" customWidth="1"/>
    <col min="23" max="23" width="4.25" customWidth="1"/>
  </cols>
  <sheetData>
    <row r="1" spans="1:23">
      <c r="A1" t="str">
        <f>IF(初期ファイル設定①!C15="","","&lt;"&amp;初期ファイル設定①!C15&amp;"&gt;")</f>
        <v/>
      </c>
      <c r="E1" s="174" t="str">
        <f>IF(A1="","以下の欄は使用しません","")</f>
        <v>以下の欄は使用しません</v>
      </c>
      <c r="G1" t="str">
        <f>IF(初期ファイル設定①!C17="","","&lt;"&amp;初期ファイル設定①!C17&amp;"&gt;")</f>
        <v/>
      </c>
      <c r="K1" s="174" t="str">
        <f>IF(G1="","以下の欄は使用しません","")</f>
        <v>以下の欄は使用しません</v>
      </c>
      <c r="P1" t="s">
        <v>851</v>
      </c>
    </row>
    <row r="2" spans="1:23">
      <c r="A2" s="178"/>
      <c r="B2" s="178" t="s">
        <v>852</v>
      </c>
      <c r="C2" s="178" t="s">
        <v>853</v>
      </c>
      <c r="D2" s="178" t="s">
        <v>854</v>
      </c>
      <c r="E2" s="178" t="s">
        <v>855</v>
      </c>
      <c r="G2" s="178"/>
      <c r="H2" s="178" t="s">
        <v>852</v>
      </c>
      <c r="I2" s="178" t="s">
        <v>853</v>
      </c>
      <c r="J2" s="178" t="s">
        <v>854</v>
      </c>
      <c r="K2" s="241" t="s">
        <v>855</v>
      </c>
    </row>
    <row r="3" spans="1:23">
      <c r="A3" s="178">
        <v>1</v>
      </c>
      <c r="B3" s="178" t="str">
        <f>IF(C3="","",所属情報入力シート!$A$2*1000000+100000+C3)</f>
        <v/>
      </c>
      <c r="C3" s="235"/>
      <c r="D3" s="242" t="str">
        <f>IF($B3="","",VLOOKUP($B3,選手情報入力シート!$A:$M,3,FALSE)&amp;" "&amp;VLOOKUP($B3,選手情報入力シート!$A:$M,4,FALSE)&amp;" ("&amp;VLOOKUP($B3,選手情報入力シート!$A:$M,9,FALSE)&amp;")")</f>
        <v/>
      </c>
      <c r="E3" s="243"/>
      <c r="F3" s="91" t="str">
        <f t="shared" ref="F3:F8" si="0">IF(C3="","",IF(COUNTIF(C$12:C$18,C3)&gt;1,"選手重複",""))</f>
        <v/>
      </c>
      <c r="G3" s="178">
        <v>1</v>
      </c>
      <c r="H3" s="178" t="str">
        <f>IF(I3="","",所属情報入力シート!$A$2*1000000+200000+I3)</f>
        <v/>
      </c>
      <c r="I3" s="235"/>
      <c r="J3" s="242" t="str">
        <f>IF($H3="","",VLOOKUP($H3,選手情報入力シート!$A:$M,3,FALSE)&amp;" "&amp;VLOOKUP($H3,選手情報入力シート!$A:$M,4,FALSE)&amp;" ("&amp;VLOOKUP($H3,選手情報入力シート!$A:$M,9,FALSE)&amp;")")</f>
        <v/>
      </c>
      <c r="K3" s="244"/>
      <c r="L3" s="91" t="str">
        <f t="shared" ref="L3:L8" si="1">IF(I3="","",IF(COUNTIF(I$12:I$18,I3)&gt;1,"選手重複",""))</f>
        <v/>
      </c>
      <c r="M3" s="91"/>
      <c r="P3" t="str">
        <f t="shared" ref="P3:P8" si="2">IF(COUNTIF($A$22:$A$221,B3)=0,B3,"")</f>
        <v/>
      </c>
      <c r="R3" t="str">
        <f t="shared" ref="R3:R8" si="3">IF(P3="","",$W$25)</f>
        <v/>
      </c>
      <c r="S3" t="str">
        <f>IF(R3="","",IF(E3="","",E3))</f>
        <v/>
      </c>
      <c r="U3" t="str">
        <f t="shared" ref="U3:U8" si="4">IF(COUNTIF($A$22:$A$221,H3)=0,H3,"")</f>
        <v/>
      </c>
      <c r="V3" t="str">
        <f t="shared" ref="V3:V8" si="5">IF(U3="","",$W$27)</f>
        <v/>
      </c>
      <c r="W3" t="str">
        <f>IF(V3="","",IF(K3="","",K3))</f>
        <v/>
      </c>
    </row>
    <row r="4" spans="1:23">
      <c r="A4" s="178">
        <v>2</v>
      </c>
      <c r="B4" s="178" t="str">
        <f>IF(C4="","",所属情報入力シート!$A$2*1000000+100000+C4)</f>
        <v/>
      </c>
      <c r="C4" s="235"/>
      <c r="D4" s="242" t="str">
        <f>IF($B4="","",VLOOKUP($B4,選手情報入力シート!$A:$M,3,FALSE)&amp;" "&amp;VLOOKUP($B4,選手情報入力シート!$A:$M,4,FALSE)&amp;" ("&amp;VLOOKUP($B4,選手情報入力シート!$A:$M,9,FALSE)&amp;")")</f>
        <v/>
      </c>
      <c r="E4" s="245" t="str">
        <f>IF(C4="","",IF(E$3="","",E$3))</f>
        <v/>
      </c>
      <c r="F4" s="91" t="str">
        <f t="shared" si="0"/>
        <v/>
      </c>
      <c r="G4" s="178">
        <v>2</v>
      </c>
      <c r="H4" s="178" t="str">
        <f>IF(I4="","",所属情報入力シート!$A$2*1000000+200000+I4)</f>
        <v/>
      </c>
      <c r="I4" s="235"/>
      <c r="J4" s="242" t="str">
        <f>IF($H4="","",VLOOKUP($H4,選手情報入力シート!$A:$M,3,FALSE)&amp;" "&amp;VLOOKUP($H4,選手情報入力シート!$A:$M,4,FALSE)&amp;" ("&amp;VLOOKUP($H4,選手情報入力シート!$A:$M,9,FALSE)&amp;")")</f>
        <v/>
      </c>
      <c r="K4" s="246" t="str">
        <f>IF(I4="","",IF(K$3="","",K$3))</f>
        <v/>
      </c>
      <c r="L4" s="91" t="str">
        <f t="shared" si="1"/>
        <v/>
      </c>
      <c r="M4" s="91"/>
      <c r="P4" t="str">
        <f t="shared" si="2"/>
        <v/>
      </c>
      <c r="R4" t="str">
        <f t="shared" si="3"/>
        <v/>
      </c>
      <c r="S4" t="str">
        <f t="shared" ref="S4:S8" si="6">IF(R4="","",IF(E4="","",E4))</f>
        <v/>
      </c>
      <c r="U4" t="str">
        <f t="shared" si="4"/>
        <v/>
      </c>
      <c r="V4" t="str">
        <f t="shared" si="5"/>
        <v/>
      </c>
      <c r="W4" t="str">
        <f t="shared" ref="W4:W8" si="7">IF(V4="","",IF(K4="","",K4))</f>
        <v/>
      </c>
    </row>
    <row r="5" spans="1:23">
      <c r="A5" s="178">
        <v>3</v>
      </c>
      <c r="B5" s="178" t="str">
        <f>IF(C5="","",所属情報入力シート!$A$2*1000000+100000+C5)</f>
        <v/>
      </c>
      <c r="C5" s="235"/>
      <c r="D5" s="242" t="str">
        <f>IF($B5="","",VLOOKUP($B5,選手情報入力シート!$A:$M,3,FALSE)&amp;" "&amp;VLOOKUP($B5,選手情報入力シート!$A:$M,4,FALSE)&amp;" ("&amp;VLOOKUP($B5,選手情報入力シート!$A:$M,9,FALSE)&amp;")")</f>
        <v/>
      </c>
      <c r="E5" s="245" t="str">
        <f>IF(C5="","",IF(E$3="","",E$3))</f>
        <v/>
      </c>
      <c r="F5" s="91" t="str">
        <f t="shared" si="0"/>
        <v/>
      </c>
      <c r="G5" s="178">
        <v>3</v>
      </c>
      <c r="H5" s="178" t="str">
        <f>IF(I5="","",所属情報入力シート!$A$2*1000000+200000+I5)</f>
        <v/>
      </c>
      <c r="I5" s="235"/>
      <c r="J5" s="242" t="str">
        <f>IF($H5="","",VLOOKUP($H5,選手情報入力シート!$A:$M,3,FALSE)&amp;" "&amp;VLOOKUP($H5,選手情報入力シート!$A:$M,4,FALSE)&amp;" ("&amp;VLOOKUP($H5,選手情報入力シート!$A:$M,9,FALSE)&amp;")")</f>
        <v/>
      </c>
      <c r="K5" s="246" t="str">
        <f>IF(I5="","",IF(K$3="","",K$3))</f>
        <v/>
      </c>
      <c r="L5" s="91" t="str">
        <f t="shared" si="1"/>
        <v/>
      </c>
      <c r="M5" s="91"/>
      <c r="P5" t="str">
        <f t="shared" si="2"/>
        <v/>
      </c>
      <c r="R5" t="str">
        <f t="shared" si="3"/>
        <v/>
      </c>
      <c r="S5" t="str">
        <f t="shared" si="6"/>
        <v/>
      </c>
      <c r="U5" t="str">
        <f t="shared" si="4"/>
        <v/>
      </c>
      <c r="V5" t="str">
        <f t="shared" si="5"/>
        <v/>
      </c>
      <c r="W5" t="str">
        <f t="shared" si="7"/>
        <v/>
      </c>
    </row>
    <row r="6" spans="1:23">
      <c r="A6" s="178">
        <v>4</v>
      </c>
      <c r="B6" s="178" t="str">
        <f>IF(C6="","",所属情報入力シート!$A$2*1000000+100000+C6)</f>
        <v/>
      </c>
      <c r="C6" s="235"/>
      <c r="D6" s="242" t="str">
        <f>IF($B6="","",VLOOKUP($B6,選手情報入力シート!$A:$M,3,FALSE)&amp;" "&amp;VLOOKUP($B6,選手情報入力シート!$A:$M,4,FALSE)&amp;" ("&amp;VLOOKUP($B6,選手情報入力シート!$A:$M,9,FALSE)&amp;")")</f>
        <v/>
      </c>
      <c r="E6" s="245" t="str">
        <f>IF(C6="","",IF(E$3="","",E$3))</f>
        <v/>
      </c>
      <c r="F6" s="91" t="str">
        <f t="shared" si="0"/>
        <v/>
      </c>
      <c r="G6" s="178">
        <v>4</v>
      </c>
      <c r="H6" s="178" t="str">
        <f>IF(I6="","",所属情報入力シート!$A$2*1000000+200000+I6)</f>
        <v/>
      </c>
      <c r="I6" s="235"/>
      <c r="J6" s="242" t="str">
        <f>IF($H6="","",VLOOKUP($H6,選手情報入力シート!$A:$M,3,FALSE)&amp;" "&amp;VLOOKUP($H6,選手情報入力シート!$A:$M,4,FALSE)&amp;" ("&amp;VLOOKUP($H6,選手情報入力シート!$A:$M,9,FALSE)&amp;")")</f>
        <v/>
      </c>
      <c r="K6" s="246" t="str">
        <f>IF(I6="","",IF(K$3="","",K$3))</f>
        <v/>
      </c>
      <c r="L6" s="91" t="str">
        <f t="shared" si="1"/>
        <v/>
      </c>
      <c r="M6" s="91"/>
      <c r="P6" t="str">
        <f t="shared" si="2"/>
        <v/>
      </c>
      <c r="R6" t="str">
        <f t="shared" si="3"/>
        <v/>
      </c>
      <c r="S6" t="str">
        <f t="shared" si="6"/>
        <v/>
      </c>
      <c r="U6" t="str">
        <f t="shared" si="4"/>
        <v/>
      </c>
      <c r="V6" t="str">
        <f t="shared" si="5"/>
        <v/>
      </c>
      <c r="W6" t="str">
        <f t="shared" si="7"/>
        <v/>
      </c>
    </row>
    <row r="7" spans="1:23">
      <c r="A7" s="178">
        <v>5</v>
      </c>
      <c r="B7" s="178" t="str">
        <f>IF(C7="","",所属情報入力シート!$A$2*1000000+100000+C7)</f>
        <v/>
      </c>
      <c r="C7" s="235"/>
      <c r="D7" s="242" t="str">
        <f>IF($B7="","",VLOOKUP($B7,選手情報入力シート!$A:$M,3,FALSE)&amp;" "&amp;VLOOKUP($B7,選手情報入力シート!$A:$M,4,FALSE)&amp;" ("&amp;VLOOKUP($B7,選手情報入力シート!$A:$M,9,FALSE)&amp;")")</f>
        <v/>
      </c>
      <c r="E7" s="245" t="str">
        <f>IF(C7="","",IF(E$3="","",E$3))</f>
        <v/>
      </c>
      <c r="F7" s="91" t="str">
        <f t="shared" si="0"/>
        <v/>
      </c>
      <c r="G7" s="178">
        <v>5</v>
      </c>
      <c r="H7" s="178" t="str">
        <f>IF(I7="","",所属情報入力シート!$A$2*1000000+200000+I7)</f>
        <v/>
      </c>
      <c r="I7" s="235"/>
      <c r="J7" s="242" t="str">
        <f>IF($H7="","",VLOOKUP($H7,選手情報入力シート!$A:$M,3,FALSE)&amp;" "&amp;VLOOKUP($H7,選手情報入力シート!$A:$M,4,FALSE)&amp;" ("&amp;VLOOKUP($H7,選手情報入力シート!$A:$M,9,FALSE)&amp;")")</f>
        <v/>
      </c>
      <c r="K7" s="246" t="str">
        <f>IF(I7="","",IF(K$3="","",K$3))</f>
        <v/>
      </c>
      <c r="L7" s="91" t="str">
        <f t="shared" si="1"/>
        <v/>
      </c>
      <c r="M7" s="91"/>
      <c r="P7" t="str">
        <f t="shared" si="2"/>
        <v/>
      </c>
      <c r="R7" t="str">
        <f t="shared" si="3"/>
        <v/>
      </c>
      <c r="S7" t="str">
        <f t="shared" si="6"/>
        <v/>
      </c>
      <c r="U7" t="str">
        <f t="shared" si="4"/>
        <v/>
      </c>
      <c r="V7" t="str">
        <f t="shared" si="5"/>
        <v/>
      </c>
      <c r="W7" t="str">
        <f t="shared" si="7"/>
        <v/>
      </c>
    </row>
    <row r="8" spans="1:23">
      <c r="A8" s="178">
        <v>6</v>
      </c>
      <c r="B8" s="178" t="str">
        <f>IF(C8="","",所属情報入力シート!$A$2*1000000+100000+C8)</f>
        <v/>
      </c>
      <c r="C8" s="235"/>
      <c r="D8" s="242" t="str">
        <f>IF($B8="","",VLOOKUP($B8,選手情報入力シート!$A:$M,3,FALSE)&amp;" "&amp;VLOOKUP($B8,選手情報入力シート!$A:$M,4,FALSE)&amp;" ("&amp;VLOOKUP($B8,選手情報入力シート!$A:$M,9,FALSE)&amp;")")</f>
        <v/>
      </c>
      <c r="E8" s="245" t="str">
        <f>IF(C8="","",IF(E$3="","",E$3))</f>
        <v/>
      </c>
      <c r="F8" s="91" t="str">
        <f t="shared" si="0"/>
        <v/>
      </c>
      <c r="G8" s="178">
        <v>6</v>
      </c>
      <c r="H8" s="178" t="str">
        <f>IF(I8="","",所属情報入力シート!$A$2*1000000+200000+I8)</f>
        <v/>
      </c>
      <c r="I8" s="235"/>
      <c r="J8" s="242" t="str">
        <f>IF($H8="","",VLOOKUP($H8,選手情報入力シート!$A:$M,3,FALSE)&amp;" "&amp;VLOOKUP($H8,選手情報入力シート!$A:$M,4,FALSE)&amp;" ("&amp;VLOOKUP($H8,選手情報入力シート!$A:$M,9,FALSE)&amp;")")</f>
        <v/>
      </c>
      <c r="K8" s="246" t="str">
        <f>IF(I8="","",IF(K$3="","",K$3))</f>
        <v/>
      </c>
      <c r="L8" s="91" t="str">
        <f t="shared" si="1"/>
        <v/>
      </c>
      <c r="M8" s="91"/>
      <c r="P8" t="str">
        <f t="shared" si="2"/>
        <v/>
      </c>
      <c r="R8" t="str">
        <f t="shared" si="3"/>
        <v/>
      </c>
      <c r="S8" t="str">
        <f t="shared" si="6"/>
        <v/>
      </c>
      <c r="U8" t="str">
        <f t="shared" si="4"/>
        <v/>
      </c>
      <c r="V8" t="str">
        <f t="shared" si="5"/>
        <v/>
      </c>
      <c r="W8" t="str">
        <f t="shared" si="7"/>
        <v/>
      </c>
    </row>
    <row r="9" spans="1:23">
      <c r="D9" s="1"/>
    </row>
    <row r="10" spans="1:23">
      <c r="A10" t="str">
        <f>IF(初期ファイル設定①!C14="","","&lt;"&amp;初期ファイル設定①!C14&amp;"&gt;")</f>
        <v>&lt;中学共通男子4X100mR&gt;</v>
      </c>
      <c r="E10" s="174" t="str">
        <f>IF(A10="","以下の欄は使用しません","")</f>
        <v/>
      </c>
      <c r="G10" t="str">
        <f>IF(初期ファイル設定①!C16="","","&lt;"&amp;初期ファイル設定①!C16&amp;"&gt;")</f>
        <v>&lt;中学共通女子4X100mR&gt;</v>
      </c>
      <c r="K10" s="174" t="str">
        <f>IF(G10="","以下の欄は使用しません","")</f>
        <v/>
      </c>
    </row>
    <row r="11" spans="1:23">
      <c r="A11" s="178"/>
      <c r="B11" s="178" t="s">
        <v>852</v>
      </c>
      <c r="C11" s="178" t="s">
        <v>853</v>
      </c>
      <c r="D11" s="178" t="s">
        <v>854</v>
      </c>
      <c r="E11" s="178" t="s">
        <v>855</v>
      </c>
      <c r="G11" s="178"/>
      <c r="H11" s="178" t="s">
        <v>852</v>
      </c>
      <c r="I11" s="178" t="s">
        <v>853</v>
      </c>
      <c r="J11" s="178" t="s">
        <v>854</v>
      </c>
      <c r="K11" s="241" t="s">
        <v>855</v>
      </c>
    </row>
    <row r="12" spans="1:23">
      <c r="A12" s="178">
        <v>1</v>
      </c>
      <c r="B12" s="178" t="str">
        <f>IF(C12="","",所属情報入力シート!$A$2*1000000+100000+C12)</f>
        <v/>
      </c>
      <c r="C12" s="235"/>
      <c r="D12" s="242" t="str">
        <f>IF($B12="","",VLOOKUP($B12,選手情報入力シート!$A:$M,3,FALSE)&amp;" "&amp;VLOOKUP($B12,選手情報入力シート!$A:$M,4,FALSE)&amp;" ("&amp;VLOOKUP($B12,選手情報入力シート!$A:$M,9,FALSE)&amp;")")</f>
        <v/>
      </c>
      <c r="E12" s="243"/>
      <c r="F12" s="91" t="str">
        <f t="shared" ref="F12:F17" si="8">IF(C12="","",IF(COUNTIF(C$12:C$18,C12)&gt;1,"選手重複",""))</f>
        <v/>
      </c>
      <c r="G12" s="178">
        <v>1</v>
      </c>
      <c r="H12" s="178" t="str">
        <f>IF(I12="","",所属情報入力シート!$A$2*1000000+200000+I12)</f>
        <v/>
      </c>
      <c r="I12" s="235"/>
      <c r="J12" s="242" t="str">
        <f>IF($H12="","",VLOOKUP($H12,選手情報入力シート!$A:$M,3,FALSE)&amp;" "&amp;VLOOKUP($H12,選手情報入力シート!$A:$M,4,FALSE)&amp;" ("&amp;VLOOKUP($H12,選手情報入力シート!$A:$M,9,FALSE)&amp;")")</f>
        <v/>
      </c>
      <c r="K12" s="244"/>
      <c r="L12" s="91" t="str">
        <f t="shared" ref="L12:L17" si="9">IF(I12="","",IF(COUNTIF(I$12:I$18,I12)&gt;1,"選手重複",""))</f>
        <v/>
      </c>
      <c r="M12" s="91"/>
      <c r="P12" t="str">
        <f t="shared" ref="P12:P17" si="10">IF(COUNTIF($A$22:$A$221,B12)=0,B12,"")</f>
        <v/>
      </c>
      <c r="R12" t="str">
        <f t="shared" ref="R12:R17" si="11">IF(P12="","",$W$24)</f>
        <v/>
      </c>
      <c r="S12" t="str">
        <f>IF(R12="","",IF(E12="","",E12))</f>
        <v/>
      </c>
      <c r="U12" t="str">
        <f t="shared" ref="U12:U17" si="12">IF(COUNTIF($A$22:$A$221,H12)=0,H12,"")</f>
        <v/>
      </c>
      <c r="V12" t="str">
        <f t="shared" ref="V12:V17" si="13">IF(U12="","",$W$26)</f>
        <v/>
      </c>
      <c r="W12" t="str">
        <f>IF(V12="","",IF(K12="","",K12))</f>
        <v/>
      </c>
    </row>
    <row r="13" spans="1:23">
      <c r="A13" s="178">
        <v>2</v>
      </c>
      <c r="B13" s="178" t="str">
        <f>IF(C13="","",所属情報入力シート!$A$2*1000000+100000+C13)</f>
        <v/>
      </c>
      <c r="C13" s="235"/>
      <c r="D13" s="242" t="str">
        <f>IF($B13="","",VLOOKUP($B13,選手情報入力シート!$A:$M,3,FALSE)&amp;" "&amp;VLOOKUP($B13,選手情報入力シート!$A:$M,4,FALSE)&amp;" ("&amp;VLOOKUP($B13,選手情報入力シート!$A:$M,9,FALSE)&amp;")")</f>
        <v/>
      </c>
      <c r="E13" s="245" t="str">
        <f>IF(C13="","",IF(E$12="","",E$12))</f>
        <v/>
      </c>
      <c r="F13" s="91" t="str">
        <f t="shared" si="8"/>
        <v/>
      </c>
      <c r="G13" s="178">
        <v>2</v>
      </c>
      <c r="H13" s="178" t="str">
        <f>IF(I13="","",所属情報入力シート!$A$2*1000000+200000+I13)</f>
        <v/>
      </c>
      <c r="I13" s="235"/>
      <c r="J13" s="242" t="str">
        <f>IF($H13="","",VLOOKUP($H13,選手情報入力シート!$A:$M,3,FALSE)&amp;" "&amp;VLOOKUP($H13,選手情報入力シート!$A:$M,4,FALSE)&amp;" ("&amp;VLOOKUP($H13,選手情報入力シート!$A:$M,9,FALSE)&amp;")")</f>
        <v/>
      </c>
      <c r="K13" s="246" t="str">
        <f>IF(I13="","",IF(K$12="","",K$12))</f>
        <v/>
      </c>
      <c r="L13" s="91" t="str">
        <f t="shared" si="9"/>
        <v/>
      </c>
      <c r="M13" s="91"/>
      <c r="P13" t="str">
        <f t="shared" si="10"/>
        <v/>
      </c>
      <c r="R13" t="str">
        <f t="shared" si="11"/>
        <v/>
      </c>
      <c r="S13" t="str">
        <f t="shared" ref="S13:S17" si="14">IF(R13="","",IF(E13="","",E13))</f>
        <v/>
      </c>
      <c r="U13" t="str">
        <f t="shared" si="12"/>
        <v/>
      </c>
      <c r="V13" t="str">
        <f t="shared" si="13"/>
        <v/>
      </c>
      <c r="W13" t="str">
        <f t="shared" ref="W13:W17" si="15">IF(V13="","",IF(K13="","",K13))</f>
        <v/>
      </c>
    </row>
    <row r="14" spans="1:23">
      <c r="A14" s="178">
        <v>3</v>
      </c>
      <c r="B14" s="178" t="str">
        <f>IF(C14="","",所属情報入力シート!$A$2*1000000+100000+C14)</f>
        <v/>
      </c>
      <c r="C14" s="235"/>
      <c r="D14" s="242" t="str">
        <f>IF($B14="","",VLOOKUP($B14,選手情報入力シート!$A:$M,3,FALSE)&amp;" "&amp;VLOOKUP($B14,選手情報入力シート!$A:$M,4,FALSE)&amp;" ("&amp;VLOOKUP($B14,選手情報入力シート!$A:$M,9,FALSE)&amp;")")</f>
        <v/>
      </c>
      <c r="E14" s="245" t="str">
        <f>IF(C14="","",IF(E$12="","",E$12))</f>
        <v/>
      </c>
      <c r="F14" s="91" t="str">
        <f t="shared" si="8"/>
        <v/>
      </c>
      <c r="G14" s="178">
        <v>3</v>
      </c>
      <c r="H14" s="178" t="str">
        <f>IF(I14="","",所属情報入力シート!$A$2*1000000+200000+I14)</f>
        <v/>
      </c>
      <c r="I14" s="235"/>
      <c r="J14" s="242" t="str">
        <f>IF($H14="","",VLOOKUP($H14,選手情報入力シート!$A:$M,3,FALSE)&amp;" "&amp;VLOOKUP($H14,選手情報入力シート!$A:$M,4,FALSE)&amp;" ("&amp;VLOOKUP($H14,選手情報入力シート!$A:$M,9,FALSE)&amp;")")</f>
        <v/>
      </c>
      <c r="K14" s="246" t="str">
        <f>IF(I14="","",IF(K$12="","",K$12))</f>
        <v/>
      </c>
      <c r="L14" s="91" t="str">
        <f t="shared" si="9"/>
        <v/>
      </c>
      <c r="M14" s="91"/>
      <c r="P14" t="str">
        <f t="shared" si="10"/>
        <v/>
      </c>
      <c r="R14" t="str">
        <f t="shared" si="11"/>
        <v/>
      </c>
      <c r="S14" t="str">
        <f t="shared" si="14"/>
        <v/>
      </c>
      <c r="U14" t="str">
        <f t="shared" si="12"/>
        <v/>
      </c>
      <c r="V14" t="str">
        <f t="shared" si="13"/>
        <v/>
      </c>
      <c r="W14" t="str">
        <f t="shared" si="15"/>
        <v/>
      </c>
    </row>
    <row r="15" spans="1:23">
      <c r="A15" s="178">
        <v>4</v>
      </c>
      <c r="B15" s="178" t="str">
        <f>IF(C15="","",所属情報入力シート!$A$2*1000000+100000+C15)</f>
        <v/>
      </c>
      <c r="C15" s="235"/>
      <c r="D15" s="242" t="str">
        <f>IF($B15="","",VLOOKUP($B15,選手情報入力シート!$A:$M,3,FALSE)&amp;" "&amp;VLOOKUP($B15,選手情報入力シート!$A:$M,4,FALSE)&amp;" ("&amp;VLOOKUP($B15,選手情報入力シート!$A:$M,9,FALSE)&amp;")")</f>
        <v/>
      </c>
      <c r="E15" s="245" t="str">
        <f>IF(C15="","",IF(E$12="","",E$12))</f>
        <v/>
      </c>
      <c r="F15" s="91" t="str">
        <f t="shared" si="8"/>
        <v/>
      </c>
      <c r="G15" s="178">
        <v>4</v>
      </c>
      <c r="H15" s="178" t="str">
        <f>IF(I15="","",所属情報入力シート!$A$2*1000000+200000+I15)</f>
        <v/>
      </c>
      <c r="I15" s="235"/>
      <c r="J15" s="242" t="str">
        <f>IF($H15="","",VLOOKUP($H15,選手情報入力シート!$A:$M,3,FALSE)&amp;" "&amp;VLOOKUP($H15,選手情報入力シート!$A:$M,4,FALSE)&amp;" ("&amp;VLOOKUP($H15,選手情報入力シート!$A:$M,9,FALSE)&amp;")")</f>
        <v/>
      </c>
      <c r="K15" s="246" t="str">
        <f>IF(I15="","",IF(K$12="","",K$12))</f>
        <v/>
      </c>
      <c r="L15" s="91" t="str">
        <f t="shared" si="9"/>
        <v/>
      </c>
      <c r="M15" s="91"/>
      <c r="P15" t="str">
        <f t="shared" si="10"/>
        <v/>
      </c>
      <c r="R15" t="str">
        <f t="shared" si="11"/>
        <v/>
      </c>
      <c r="S15" t="str">
        <f t="shared" si="14"/>
        <v/>
      </c>
      <c r="U15" t="str">
        <f t="shared" si="12"/>
        <v/>
      </c>
      <c r="V15" t="str">
        <f t="shared" si="13"/>
        <v/>
      </c>
      <c r="W15" t="str">
        <f t="shared" si="15"/>
        <v/>
      </c>
    </row>
    <row r="16" spans="1:23">
      <c r="A16" s="178">
        <v>5</v>
      </c>
      <c r="B16" s="178" t="str">
        <f>IF(C16="","",所属情報入力シート!$A$2*1000000+100000+C16)</f>
        <v/>
      </c>
      <c r="C16" s="235"/>
      <c r="D16" s="242" t="str">
        <f>IF($B16="","",VLOOKUP($B16,選手情報入力シート!$A:$M,3,FALSE)&amp;" "&amp;VLOOKUP($B16,選手情報入力シート!$A:$M,4,FALSE)&amp;" ("&amp;VLOOKUP($B16,選手情報入力シート!$A:$M,9,FALSE)&amp;")")</f>
        <v/>
      </c>
      <c r="E16" s="245" t="str">
        <f>IF(C16="","",IF(E$12="","",E$12))</f>
        <v/>
      </c>
      <c r="F16" s="91" t="str">
        <f t="shared" si="8"/>
        <v/>
      </c>
      <c r="G16" s="178">
        <v>5</v>
      </c>
      <c r="H16" s="178" t="str">
        <f>IF(I16="","",所属情報入力シート!$A$2*1000000+200000+I16)</f>
        <v/>
      </c>
      <c r="I16" s="235"/>
      <c r="J16" s="242" t="str">
        <f>IF($H16="","",VLOOKUP($H16,選手情報入力シート!$A:$M,3,FALSE)&amp;" "&amp;VLOOKUP($H16,選手情報入力シート!$A:$M,4,FALSE)&amp;" ("&amp;VLOOKUP($H16,選手情報入力シート!$A:$M,9,FALSE)&amp;")")</f>
        <v/>
      </c>
      <c r="K16" s="246" t="str">
        <f>IF(I16="","",IF(K$12="","",K$12))</f>
        <v/>
      </c>
      <c r="L16" s="91" t="str">
        <f t="shared" si="9"/>
        <v/>
      </c>
      <c r="M16" s="91"/>
      <c r="P16" t="str">
        <f t="shared" si="10"/>
        <v/>
      </c>
      <c r="R16" t="str">
        <f t="shared" si="11"/>
        <v/>
      </c>
      <c r="S16" t="str">
        <f t="shared" si="14"/>
        <v/>
      </c>
      <c r="U16" t="str">
        <f t="shared" si="12"/>
        <v/>
      </c>
      <c r="V16" t="str">
        <f t="shared" si="13"/>
        <v/>
      </c>
      <c r="W16" t="str">
        <f t="shared" si="15"/>
        <v/>
      </c>
    </row>
    <row r="17" spans="1:23">
      <c r="A17" s="178">
        <v>6</v>
      </c>
      <c r="B17" s="178" t="str">
        <f>IF(C17="","",所属情報入力シート!$A$2*1000000+100000+C17)</f>
        <v/>
      </c>
      <c r="C17" s="235"/>
      <c r="D17" s="242" t="str">
        <f>IF($B17="","",VLOOKUP($B17,選手情報入力シート!$A:$M,3,FALSE)&amp;" "&amp;VLOOKUP($B17,選手情報入力シート!$A:$M,4,FALSE)&amp;" ("&amp;VLOOKUP($B17,選手情報入力シート!$A:$M,9,FALSE)&amp;")")</f>
        <v/>
      </c>
      <c r="E17" s="245" t="str">
        <f>IF(C17="","",IF(E$12="","",E$12))</f>
        <v/>
      </c>
      <c r="F17" s="91" t="str">
        <f t="shared" si="8"/>
        <v/>
      </c>
      <c r="G17" s="178">
        <v>6</v>
      </c>
      <c r="H17" s="178" t="str">
        <f>IF(I17="","",所属情報入力シート!$A$2*1000000+200000+I17)</f>
        <v/>
      </c>
      <c r="I17" s="235"/>
      <c r="J17" s="242" t="str">
        <f>IF($H17="","",VLOOKUP($H17,選手情報入力シート!$A:$M,3,FALSE)&amp;" "&amp;VLOOKUP($H17,選手情報入力シート!$A:$M,4,FALSE)&amp;" ("&amp;VLOOKUP($H17,選手情報入力シート!$A:$M,9,FALSE)&amp;")")</f>
        <v/>
      </c>
      <c r="K17" s="246" t="str">
        <f>IF(I17="","",IF(K$12="","",K$12))</f>
        <v/>
      </c>
      <c r="L17" s="91" t="str">
        <f t="shared" si="9"/>
        <v/>
      </c>
      <c r="M17" s="91"/>
      <c r="P17" t="str">
        <f t="shared" si="10"/>
        <v/>
      </c>
      <c r="R17" t="str">
        <f t="shared" si="11"/>
        <v/>
      </c>
      <c r="S17" t="str">
        <f t="shared" si="14"/>
        <v/>
      </c>
      <c r="U17" t="str">
        <f t="shared" si="12"/>
        <v/>
      </c>
      <c r="V17" t="str">
        <f t="shared" si="13"/>
        <v/>
      </c>
      <c r="W17" t="str">
        <f t="shared" si="15"/>
        <v/>
      </c>
    </row>
    <row r="19" spans="1:23" ht="75" customHeight="1">
      <c r="A19" t="s">
        <v>856</v>
      </c>
      <c r="C19" s="331" t="s">
        <v>857</v>
      </c>
      <c r="D19" s="331"/>
      <c r="E19" s="331"/>
      <c r="F19" s="331"/>
      <c r="G19" s="331"/>
      <c r="H19" s="331"/>
      <c r="I19" s="331"/>
      <c r="J19" s="331"/>
      <c r="K19" s="331"/>
      <c r="L19" s="331"/>
      <c r="M19" s="120"/>
    </row>
    <row r="20" spans="1:23">
      <c r="A20" s="178"/>
      <c r="B20" s="330" t="s">
        <v>858</v>
      </c>
      <c r="C20" s="330"/>
      <c r="D20" s="330"/>
      <c r="E20" s="330" t="s">
        <v>859</v>
      </c>
      <c r="F20" s="330"/>
      <c r="G20" s="330"/>
      <c r="H20" s="330"/>
      <c r="I20" s="330" t="s">
        <v>860</v>
      </c>
      <c r="J20" s="330"/>
      <c r="K20" s="330"/>
      <c r="L20" s="330"/>
      <c r="M20" s="241"/>
      <c r="O20" s="247" t="s">
        <v>861</v>
      </c>
      <c r="P20" s="178"/>
      <c r="Q20" s="178"/>
      <c r="R20" s="178" t="s">
        <v>862</v>
      </c>
      <c r="S20" s="178" t="s">
        <v>863</v>
      </c>
      <c r="T20" s="178" t="s">
        <v>864</v>
      </c>
    </row>
    <row r="21" spans="1:23" ht="18.75">
      <c r="A21" s="178" t="s">
        <v>852</v>
      </c>
      <c r="B21" s="178" t="s">
        <v>853</v>
      </c>
      <c r="C21" s="178" t="s">
        <v>865</v>
      </c>
      <c r="D21" s="178" t="s">
        <v>866</v>
      </c>
      <c r="E21" s="178" t="s">
        <v>861</v>
      </c>
      <c r="F21" s="242" t="s">
        <v>867</v>
      </c>
      <c r="G21" s="178" t="s">
        <v>868</v>
      </c>
      <c r="H21" s="178" t="s">
        <v>869</v>
      </c>
      <c r="I21" s="178" t="s">
        <v>861</v>
      </c>
      <c r="J21" s="178" t="s">
        <v>867</v>
      </c>
      <c r="K21" s="241" t="s">
        <v>868</v>
      </c>
      <c r="L21" s="178" t="s">
        <v>869</v>
      </c>
      <c r="M21" s="241" t="s">
        <v>870</v>
      </c>
      <c r="O21" s="248">
        <f>IF(初期ファイル設定①!B19="","",初期ファイル設定①!B19)</f>
        <v>1</v>
      </c>
      <c r="P21" s="249" t="str">
        <f>IF(O21="","",初期ファイル設定①!C19)</f>
        <v>中学1年男子100m</v>
      </c>
      <c r="Q21" s="250">
        <f>IF(O21="","",初期ファイル設定①!D19)</f>
        <v>5</v>
      </c>
      <c r="R21" s="178">
        <f t="shared" ref="R21:R64" si="16">IF(O21="","",COUNTIF($E$22:$E$221,O21)+COUNTIF($I$22:$I$221,O21))</f>
        <v>0</v>
      </c>
      <c r="S21" s="251">
        <f>IF(O21="","",初期ファイル設定①!E19)</f>
        <v>2</v>
      </c>
      <c r="T21" s="178" t="str">
        <f>IF(O21="","",IF(S21="","要項を確認してください",IF(R21&gt;S21,"Error","")))</f>
        <v/>
      </c>
      <c r="V21" t="s">
        <v>871</v>
      </c>
      <c r="W21">
        <v>50</v>
      </c>
    </row>
    <row r="22" spans="1:23" ht="18.75">
      <c r="A22" s="178" t="str">
        <f>IF(D22="","",IF(B22="","",所属情報入力シート!$A$2*1000000+D22*100000+B22))</f>
        <v/>
      </c>
      <c r="B22" s="235"/>
      <c r="C22" s="178" t="str">
        <f>IF($A22="","",VLOOKUP($A22,選手情報入力シート!$A:$M,3,FALSE)&amp;" "&amp;VLOOKUP($A22,選手情報入力シート!$A:$M,4,FALSE)&amp;" ("&amp;VLOOKUP($A22,選手情報入力シート!$A:$M,9,FALSE)&amp;")")</f>
        <v/>
      </c>
      <c r="D22" s="235"/>
      <c r="E22" s="235"/>
      <c r="F22" s="242" t="str">
        <f t="shared" ref="F22:F53" si="17">IF(E22="","",VLOOKUP(E22,$O:$P,2,FALSE))</f>
        <v/>
      </c>
      <c r="G22" s="252"/>
      <c r="H22" s="178" t="str">
        <f>IF(E22="","",IF(INT((E22-$O$21)/$W$21)+1=$D22,"OK",IF(INT((E22-$O$21-$W$21)/$W$22)+2=$D22,"OK",IF(INT((E22-$O$21-$W$21-$W$22)/$W$21)+1=$D22,"OK",IF(INT((E22-$O$21-2*$W$21-$W$22)/$W$22)+2=$D22,"OK","ERROR")))))</f>
        <v/>
      </c>
      <c r="I22" s="235"/>
      <c r="J22" s="242" t="str">
        <f t="shared" ref="J22:J53" si="18">IF(I22="","",VLOOKUP(I22,$O:$P,2,FALSE))</f>
        <v/>
      </c>
      <c r="K22" s="252"/>
      <c r="L22" s="178" t="str">
        <f>IF(I22="","",IF(INT((I22-$O$21)/$W$21)+1=$D22,"OK",IF(INT((I22-$O$21-$W$21)/$W$22)+2=$D22,"OK",IF(INT((I22-$O$21-$W$21-$W$22)/$W$21)+1=$D22,"OK",IF(INT((I22-$O$21-2*$W$21-$W$22)/$W$22)+2=$D22,"OK","ERROR")))))</f>
        <v/>
      </c>
      <c r="M22" s="241" t="str">
        <f>IF(初期ファイル設定①!$W$1=1,(IF(E22="","",(IF(MOD(VLOOKUP(E22,$O:$Q,3,FALSE),VLOOKUP($A22,選手情報入力シート!$A:$O,15,FALSE))=0,"","①Error"))))&amp;(IF(I22="","",(IF(MOD(VLOOKUP(I22,$O:$Q,3,FALSE),VLOOKUP($A22,選手情報入力シート!$A:$O,15,FALSE))=0,"","②Error")))),"")</f>
        <v/>
      </c>
      <c r="O22" s="248">
        <f>IF(初期ファイル設定①!B20="","",初期ファイル設定①!B20)</f>
        <v>2</v>
      </c>
      <c r="P22" s="249" t="str">
        <f>IF(O22="","",初期ファイル設定①!C20)</f>
        <v>中学2年男子100m</v>
      </c>
      <c r="Q22" s="250">
        <f>IF(O22="","",初期ファイル設定①!D20)</f>
        <v>2</v>
      </c>
      <c r="R22" s="178">
        <f t="shared" si="16"/>
        <v>0</v>
      </c>
      <c r="S22" s="251">
        <f>IF(O22="","",初期ファイル設定①!E20)</f>
        <v>2</v>
      </c>
      <c r="T22" s="178" t="str">
        <f t="shared" ref="T22:T66" si="19">IF(O22="","",IF(S22="","要項を確認してください",IF(R22&gt;S22,"Error","")))</f>
        <v/>
      </c>
      <c r="V22" t="s">
        <v>872</v>
      </c>
      <c r="W22">
        <v>50</v>
      </c>
    </row>
    <row r="23" spans="1:23" ht="18.75">
      <c r="A23" s="178" t="str">
        <f>IF(D23="","",IF(B23="","",所属情報入力シート!$A$2*1000000+D23*100000+B23))</f>
        <v/>
      </c>
      <c r="B23" s="235"/>
      <c r="C23" s="178" t="str">
        <f>IF($A23="","",VLOOKUP($A23,選手情報入力シート!$A:$M,3,FALSE)&amp;" "&amp;VLOOKUP($A23,選手情報入力シート!$A:$M,4,FALSE)&amp;" ("&amp;VLOOKUP($A23,選手情報入力シート!$A:$M,9,FALSE)&amp;")")</f>
        <v/>
      </c>
      <c r="D23" s="235"/>
      <c r="E23" s="235"/>
      <c r="F23" s="242" t="str">
        <f t="shared" si="17"/>
        <v/>
      </c>
      <c r="G23" s="252"/>
      <c r="H23" s="178" t="str">
        <f t="shared" ref="H23:H86" si="20">IF(E23="","",IF(INT((E23-$O$21)/$W$21)+1=$D23,"OK",IF(INT((E23-$O$21-$W$21)/$W$22)+2=$D23,"OK",IF(INT((E23-$O$21-$W$21-$W$22)/$W$21)+1=$D23,"OK",IF(INT((E23-$O$21-2*$W$21-$W$22)/$W$22)+2=$D23,"OK","ERROR")))))</f>
        <v/>
      </c>
      <c r="I23" s="235"/>
      <c r="J23" s="242" t="str">
        <f t="shared" si="18"/>
        <v/>
      </c>
      <c r="K23" s="252"/>
      <c r="L23" s="178" t="str">
        <f t="shared" ref="L23:L86" si="21">IF(I23="","",IF(INT((I23-$O$21)/$W$21)+1=$D23,"OK",IF(INT((I23-$O$21-$W$21)/$W$22)+2=$D23,"OK",IF(INT((I23-$O$21-$W$21-$W$22)/$W$21)+1=$D23,"OK",IF(INT((I23-$O$21-2*$W$21-$W$22)/$W$22)+2=$D23,"OK","ERROR")))))</f>
        <v/>
      </c>
      <c r="M23" s="241" t="str">
        <f>IF(初期ファイル設定①!$W$1=1,(IF(E23="","",(IF(MOD(VLOOKUP(E23,$O:$Q,3,FALSE),VLOOKUP($A23,選手情報入力シート!$A:$O,15,FALSE))=0,"","①Error"))))&amp;(IF(I23="","",(IF(MOD(VLOOKUP(I23,$O:$Q,3,FALSE),VLOOKUP($A23,選手情報入力シート!$A:$O,15,FALSE))=0,"","②Error")))),"")</f>
        <v/>
      </c>
      <c r="O23" s="248">
        <f>IF(初期ファイル設定①!B21="","",初期ファイル設定①!B21)</f>
        <v>6</v>
      </c>
      <c r="P23" s="249" t="str">
        <f>IF(O23="","",初期ファイル設定①!C21)</f>
        <v>中学共通男子200m</v>
      </c>
      <c r="Q23" s="250">
        <f>IF(O23="","",初期ファイル設定①!D21)</f>
        <v>30</v>
      </c>
      <c r="R23" s="178">
        <f t="shared" si="16"/>
        <v>0</v>
      </c>
      <c r="S23" s="251">
        <f>IF(O23="","",初期ファイル設定①!E21)</f>
        <v>2</v>
      </c>
      <c r="T23" s="178" t="str">
        <f t="shared" si="19"/>
        <v/>
      </c>
    </row>
    <row r="24" spans="1:23" ht="18.75">
      <c r="A24" s="178" t="str">
        <f>IF(D24="","",IF(B24="","",所属情報入力シート!$A$2*1000000+D24*100000+B24))</f>
        <v/>
      </c>
      <c r="B24" s="235"/>
      <c r="C24" s="178" t="str">
        <f>IF($A24="","",VLOOKUP($A24,選手情報入力シート!$A:$M,3,FALSE)&amp;" "&amp;VLOOKUP($A24,選手情報入力シート!$A:$M,4,FALSE)&amp;" ("&amp;VLOOKUP($A24,選手情報入力シート!$A:$M,9,FALSE)&amp;")")</f>
        <v/>
      </c>
      <c r="D24" s="235"/>
      <c r="E24" s="235"/>
      <c r="F24" s="242" t="str">
        <f t="shared" si="17"/>
        <v/>
      </c>
      <c r="G24" s="252"/>
      <c r="H24" s="178" t="str">
        <f t="shared" si="20"/>
        <v/>
      </c>
      <c r="I24" s="235"/>
      <c r="J24" s="242" t="str">
        <f t="shared" si="18"/>
        <v/>
      </c>
      <c r="K24" s="252"/>
      <c r="L24" s="178" t="str">
        <f t="shared" si="21"/>
        <v/>
      </c>
      <c r="M24" s="241" t="str">
        <f>IF(初期ファイル設定①!$W$1=1,(IF(E24="","",(IF(MOD(VLOOKUP(E24,$O:$Q,3,FALSE),VLOOKUP($A24,選手情報入力シート!$A:$O,15,FALSE))=0,"","①Error"))))&amp;(IF(I24="","",(IF(MOD(VLOOKUP(I24,$O:$Q,3,FALSE),VLOOKUP($A24,選手情報入力シート!$A:$O,15,FALSE))=0,"","②Error")))),"")</f>
        <v/>
      </c>
      <c r="O24" s="248">
        <f>IF(初期ファイル設定①!B22="","",初期ファイル設定①!B22)</f>
        <v>7</v>
      </c>
      <c r="P24" s="249" t="str">
        <f>IF(O24="","",初期ファイル設定①!C22)</f>
        <v>中学共通男子400m</v>
      </c>
      <c r="Q24" s="250">
        <f>IF(O24="","",初期ファイル設定①!D22)</f>
        <v>30</v>
      </c>
      <c r="R24" s="178">
        <f t="shared" si="16"/>
        <v>0</v>
      </c>
      <c r="S24" s="251">
        <f>IF(O24="","",初期ファイル設定①!E22)</f>
        <v>2</v>
      </c>
      <c r="T24" s="178" t="str">
        <f t="shared" si="19"/>
        <v/>
      </c>
      <c r="V24" t="s">
        <v>873</v>
      </c>
      <c r="W24" t="str">
        <f>IF(C12="","",初期ファイル設定①!B14)</f>
        <v/>
      </c>
    </row>
    <row r="25" spans="1:23" ht="18.75">
      <c r="A25" s="178" t="str">
        <f>IF(D25="","",IF(B25="","",所属情報入力シート!$A$2*1000000+D25*100000+B25))</f>
        <v/>
      </c>
      <c r="B25" s="235"/>
      <c r="C25" s="178" t="str">
        <f>IF($A25="","",VLOOKUP($A25,選手情報入力シート!$A:$M,3,FALSE)&amp;" "&amp;VLOOKUP($A25,選手情報入力シート!$A:$M,4,FALSE)&amp;" ("&amp;VLOOKUP($A25,選手情報入力シート!$A:$M,9,FALSE)&amp;")")</f>
        <v/>
      </c>
      <c r="D25" s="235"/>
      <c r="E25" s="235"/>
      <c r="F25" s="242" t="str">
        <f t="shared" si="17"/>
        <v/>
      </c>
      <c r="G25" s="252"/>
      <c r="H25" s="178" t="str">
        <f t="shared" si="20"/>
        <v/>
      </c>
      <c r="I25" s="235"/>
      <c r="J25" s="242" t="str">
        <f t="shared" si="18"/>
        <v/>
      </c>
      <c r="K25" s="252"/>
      <c r="L25" s="178" t="str">
        <f t="shared" si="21"/>
        <v/>
      </c>
      <c r="M25" s="241" t="str">
        <f>IF(初期ファイル設定①!$W$1=1,(IF(E25="","",(IF(MOD(VLOOKUP(E25,$O:$Q,3,FALSE),VLOOKUP($A25,選手情報入力シート!$A:$O,15,FALSE))=0,"","①Error"))))&amp;(IF(I25="","",(IF(MOD(VLOOKUP(I25,$O:$Q,3,FALSE),VLOOKUP($A25,選手情報入力シート!$A:$O,15,FALSE))=0,"","②Error")))),"")</f>
        <v/>
      </c>
      <c r="O25" s="248">
        <f>IF(初期ファイル設定①!B23="","",初期ファイル設定①!B23)</f>
        <v>8</v>
      </c>
      <c r="P25" s="249" t="str">
        <f>IF(O25="","",初期ファイル設定①!C23)</f>
        <v>中学共通男子800m</v>
      </c>
      <c r="Q25" s="250">
        <f>IF(O25="","",初期ファイル設定①!D23)</f>
        <v>30</v>
      </c>
      <c r="R25" s="178">
        <f t="shared" si="16"/>
        <v>0</v>
      </c>
      <c r="S25" s="251">
        <f>IF(O25="","",初期ファイル設定①!E23)</f>
        <v>2</v>
      </c>
      <c r="T25" s="178" t="str">
        <f t="shared" si="19"/>
        <v/>
      </c>
      <c r="V25" t="s">
        <v>874</v>
      </c>
      <c r="W25" t="str">
        <f>IF(C3="","",初期ファイル設定①!B15)</f>
        <v/>
      </c>
    </row>
    <row r="26" spans="1:23" ht="18.75">
      <c r="A26" s="178" t="str">
        <f>IF(D26="","",IF(B26="","",所属情報入力シート!$A$2*1000000+D26*100000+B26))</f>
        <v/>
      </c>
      <c r="B26" s="235"/>
      <c r="C26" s="178" t="str">
        <f>IF($A26="","",VLOOKUP($A26,選手情報入力シート!$A:$M,3,FALSE)&amp;" "&amp;VLOOKUP($A26,選手情報入力シート!$A:$M,4,FALSE)&amp;" ("&amp;VLOOKUP($A26,選手情報入力シート!$A:$M,9,FALSE)&amp;")")</f>
        <v/>
      </c>
      <c r="D26" s="235"/>
      <c r="E26" s="235"/>
      <c r="F26" s="242" t="str">
        <f t="shared" si="17"/>
        <v/>
      </c>
      <c r="G26" s="252"/>
      <c r="H26" s="178" t="str">
        <f t="shared" si="20"/>
        <v/>
      </c>
      <c r="I26" s="235"/>
      <c r="J26" s="242" t="str">
        <f t="shared" si="18"/>
        <v/>
      </c>
      <c r="K26" s="252"/>
      <c r="L26" s="178" t="str">
        <f t="shared" si="21"/>
        <v/>
      </c>
      <c r="M26" s="241" t="str">
        <f>IF(初期ファイル設定①!$W$1=1,(IF(E26="","",(IF(MOD(VLOOKUP(E26,$O:$Q,3,FALSE),VLOOKUP($A26,選手情報入力シート!$A:$O,15,FALSE))=0,"","①Error"))))&amp;(IF(I26="","",(IF(MOD(VLOOKUP(I26,$O:$Q,3,FALSE),VLOOKUP($A26,選手情報入力シート!$A:$O,15,FALSE))=0,"","②Error")))),"")</f>
        <v/>
      </c>
      <c r="O26" s="248">
        <f>IF(初期ファイル設定①!B24="","",初期ファイル設定①!B24)</f>
        <v>12</v>
      </c>
      <c r="P26" s="249" t="str">
        <f>IF(O26="","",初期ファイル設定①!C24)</f>
        <v>中学共通男子1500m</v>
      </c>
      <c r="Q26" s="250">
        <f>IF(O26="","",初期ファイル設定①!D24)</f>
        <v>30</v>
      </c>
      <c r="R26" s="178">
        <f t="shared" si="16"/>
        <v>0</v>
      </c>
      <c r="S26" s="251">
        <f>IF(O26="","",初期ファイル設定①!E24)</f>
        <v>2</v>
      </c>
      <c r="T26" s="178" t="str">
        <f t="shared" si="19"/>
        <v/>
      </c>
      <c r="V26" t="s">
        <v>875</v>
      </c>
      <c r="W26" t="str">
        <f>IF(I12="","",初期ファイル設定①!B16)</f>
        <v/>
      </c>
    </row>
    <row r="27" spans="1:23" ht="18.75">
      <c r="A27" s="178" t="str">
        <f>IF(D27="","",IF(B27="","",所属情報入力シート!$A$2*1000000+D27*100000+B27))</f>
        <v/>
      </c>
      <c r="B27" s="235"/>
      <c r="C27" s="178" t="str">
        <f>IF($A27="","",VLOOKUP($A27,選手情報入力シート!$A:$M,3,FALSE)&amp;" "&amp;VLOOKUP($A27,選手情報入力シート!$A:$M,4,FALSE)&amp;" ("&amp;VLOOKUP($A27,選手情報入力シート!$A:$M,9,FALSE)&amp;")")</f>
        <v/>
      </c>
      <c r="D27" s="235"/>
      <c r="E27" s="235"/>
      <c r="F27" s="242" t="str">
        <f t="shared" si="17"/>
        <v/>
      </c>
      <c r="G27" s="252"/>
      <c r="H27" s="178" t="str">
        <f t="shared" si="20"/>
        <v/>
      </c>
      <c r="I27" s="235"/>
      <c r="J27" s="242" t="str">
        <f t="shared" si="18"/>
        <v/>
      </c>
      <c r="K27" s="252"/>
      <c r="L27" s="178" t="str">
        <f t="shared" si="21"/>
        <v/>
      </c>
      <c r="M27" s="241" t="str">
        <f>IF(初期ファイル設定①!$W$1=1,(IF(E27="","",(IF(MOD(VLOOKUP(E27,$O:$Q,3,FALSE),VLOOKUP($A27,選手情報入力シート!$A:$O,15,FALSE))=0,"","①Error"))))&amp;(IF(I27="","",(IF(MOD(VLOOKUP(I27,$O:$Q,3,FALSE),VLOOKUP($A27,選手情報入力シート!$A:$O,15,FALSE))=0,"","②Error")))),"")</f>
        <v/>
      </c>
      <c r="O27" s="248">
        <f>IF(初期ファイル設定①!B25="","",初期ファイル設定①!B25)</f>
        <v>13</v>
      </c>
      <c r="P27" s="249" t="str">
        <f>IF(O27="","",初期ファイル設定①!C25)</f>
        <v>中学共通男子3000m</v>
      </c>
      <c r="Q27" s="250">
        <f>IF(O27="","",初期ファイル設定①!D25)</f>
        <v>30</v>
      </c>
      <c r="R27" s="178">
        <f t="shared" si="16"/>
        <v>0</v>
      </c>
      <c r="S27" s="251">
        <f>IF(O27="","",初期ファイル設定①!E25)</f>
        <v>2</v>
      </c>
      <c r="T27" s="178" t="str">
        <f t="shared" si="19"/>
        <v/>
      </c>
      <c r="V27" t="s">
        <v>876</v>
      </c>
      <c r="W27" t="str">
        <f>IF(I3="","",初期ファイル設定①!B17)</f>
        <v/>
      </c>
    </row>
    <row r="28" spans="1:23" ht="18.75">
      <c r="A28" s="178" t="str">
        <f>IF(D28="","",IF(B28="","",所属情報入力シート!$A$2*1000000+D28*100000+B28))</f>
        <v/>
      </c>
      <c r="B28" s="235"/>
      <c r="C28" s="178" t="str">
        <f>IF($A28="","",VLOOKUP($A28,選手情報入力シート!$A:$M,3,FALSE)&amp;" "&amp;VLOOKUP($A28,選手情報入力シート!$A:$M,4,FALSE)&amp;" ("&amp;VLOOKUP($A28,選手情報入力シート!$A:$M,9,FALSE)&amp;")")</f>
        <v/>
      </c>
      <c r="D28" s="235"/>
      <c r="E28" s="235"/>
      <c r="F28" s="242" t="str">
        <f t="shared" si="17"/>
        <v/>
      </c>
      <c r="G28" s="252"/>
      <c r="H28" s="178" t="str">
        <f t="shared" si="20"/>
        <v/>
      </c>
      <c r="I28" s="235"/>
      <c r="J28" s="242" t="str">
        <f t="shared" si="18"/>
        <v/>
      </c>
      <c r="K28" s="252"/>
      <c r="L28" s="178" t="str">
        <f t="shared" si="21"/>
        <v/>
      </c>
      <c r="M28" s="241" t="str">
        <f>IF(初期ファイル設定①!$W$1=1,(IF(E28="","",(IF(MOD(VLOOKUP(E28,$O:$Q,3,FALSE),VLOOKUP($A28,選手情報入力シート!$A:$O,15,FALSE))=0,"","①Error"))))&amp;(IF(I28="","",(IF(MOD(VLOOKUP(I28,$O:$Q,3,FALSE),VLOOKUP($A28,選手情報入力シート!$A:$O,15,FALSE))=0,"","②Error")))),"")</f>
        <v/>
      </c>
      <c r="O28" s="248">
        <f>IF(初期ファイル設定①!B26="","",初期ファイル設定①!B26)</f>
        <v>14</v>
      </c>
      <c r="P28" s="249" t="str">
        <f>IF(O28="","",初期ファイル設定①!C26)</f>
        <v>中学共通男子110mH(0.914m)</v>
      </c>
      <c r="Q28" s="250">
        <f>IF(O28="","",初期ファイル設定①!D26)</f>
        <v>30</v>
      </c>
      <c r="R28" s="178">
        <f t="shared" si="16"/>
        <v>0</v>
      </c>
      <c r="S28" s="251">
        <f>IF(O28="","",初期ファイル設定①!E26)</f>
        <v>2</v>
      </c>
      <c r="T28" s="178" t="str">
        <f t="shared" si="19"/>
        <v/>
      </c>
    </row>
    <row r="29" spans="1:23" ht="18.75">
      <c r="A29" s="178" t="str">
        <f>IF(D29="","",IF(B29="","",所属情報入力シート!$A$2*1000000+D29*100000+B29))</f>
        <v/>
      </c>
      <c r="B29" s="235"/>
      <c r="C29" s="178" t="str">
        <f>IF($A29="","",VLOOKUP($A29,選手情報入力シート!$A:$M,3,FALSE)&amp;" "&amp;VLOOKUP($A29,選手情報入力シート!$A:$M,4,FALSE)&amp;" ("&amp;VLOOKUP($A29,選手情報入力シート!$A:$M,9,FALSE)&amp;")")</f>
        <v/>
      </c>
      <c r="D29" s="235"/>
      <c r="E29" s="235"/>
      <c r="F29" s="242" t="str">
        <f t="shared" si="17"/>
        <v/>
      </c>
      <c r="G29" s="252"/>
      <c r="H29" s="178" t="str">
        <f t="shared" si="20"/>
        <v/>
      </c>
      <c r="I29" s="235"/>
      <c r="J29" s="242" t="str">
        <f t="shared" si="18"/>
        <v/>
      </c>
      <c r="K29" s="252"/>
      <c r="L29" s="178" t="str">
        <f t="shared" si="21"/>
        <v/>
      </c>
      <c r="M29" s="241" t="str">
        <f>IF(初期ファイル設定①!$W$1=1,(IF(E29="","",(IF(MOD(VLOOKUP(E29,$O:$Q,3,FALSE),VLOOKUP($A29,選手情報入力シート!$A:$O,15,FALSE))=0,"","①Error"))))&amp;(IF(I29="","",(IF(MOD(VLOOKUP(I29,$O:$Q,3,FALSE),VLOOKUP($A29,選手情報入力シート!$A:$O,15,FALSE))=0,"","②Error")))),"")</f>
        <v/>
      </c>
      <c r="O29" s="248">
        <f>IF(初期ファイル設定①!B27="","",初期ファイル設定①!B27)</f>
        <v>18</v>
      </c>
      <c r="P29" s="249" t="str">
        <f>IF(O29="","",初期ファイル設定①!C27)</f>
        <v>中学共通男子走高跳</v>
      </c>
      <c r="Q29" s="250">
        <f>IF(O29="","",初期ファイル設定①!D27)</f>
        <v>30</v>
      </c>
      <c r="R29" s="178">
        <f t="shared" si="16"/>
        <v>0</v>
      </c>
      <c r="S29" s="251">
        <f>IF(O29="","",初期ファイル設定①!E27)</f>
        <v>2</v>
      </c>
      <c r="T29" s="178" t="str">
        <f t="shared" si="19"/>
        <v/>
      </c>
    </row>
    <row r="30" spans="1:23" ht="18.75">
      <c r="A30" s="178" t="str">
        <f>IF(D30="","",IF(B30="","",所属情報入力シート!$A$2*1000000+D30*100000+B30))</f>
        <v/>
      </c>
      <c r="B30" s="235"/>
      <c r="C30" s="178" t="str">
        <f>IF($A30="","",VLOOKUP($A30,選手情報入力シート!$A:$M,3,FALSE)&amp;" "&amp;VLOOKUP($A30,選手情報入力シート!$A:$M,4,FALSE)&amp;" ("&amp;VLOOKUP($A30,選手情報入力シート!$A:$M,9,FALSE)&amp;")")</f>
        <v/>
      </c>
      <c r="D30" s="235"/>
      <c r="E30" s="235"/>
      <c r="F30" s="242" t="str">
        <f t="shared" si="17"/>
        <v/>
      </c>
      <c r="G30" s="252"/>
      <c r="H30" s="178" t="str">
        <f t="shared" si="20"/>
        <v/>
      </c>
      <c r="I30" s="235"/>
      <c r="J30" s="242" t="str">
        <f t="shared" si="18"/>
        <v/>
      </c>
      <c r="K30" s="252"/>
      <c r="L30" s="178" t="str">
        <f t="shared" si="21"/>
        <v/>
      </c>
      <c r="M30" s="241" t="str">
        <f>IF(初期ファイル設定①!$W$1=1,(IF(E30="","",(IF(MOD(VLOOKUP(E30,$O:$Q,3,FALSE),VLOOKUP($A30,選手情報入力シート!$A:$O,15,FALSE))=0,"","①Error"))))&amp;(IF(I30="","",(IF(MOD(VLOOKUP(I30,$O:$Q,3,FALSE),VLOOKUP($A30,選手情報入力シート!$A:$O,15,FALSE))=0,"","②Error")))),"")</f>
        <v/>
      </c>
      <c r="O30" s="248">
        <f>IF(初期ファイル設定①!B28="","",初期ファイル設定①!B28)</f>
        <v>19</v>
      </c>
      <c r="P30" s="249" t="str">
        <f>IF(O30="","",初期ファイル設定①!C28)</f>
        <v>中学共通男子棒高跳</v>
      </c>
      <c r="Q30" s="250">
        <f>IF(O30="","",初期ファイル設定①!D28)</f>
        <v>30</v>
      </c>
      <c r="R30" s="178">
        <f t="shared" si="16"/>
        <v>0</v>
      </c>
      <c r="S30" s="251">
        <f>IF(O30="","",初期ファイル設定①!E28)</f>
        <v>2</v>
      </c>
      <c r="T30" s="178" t="str">
        <f t="shared" si="19"/>
        <v/>
      </c>
    </row>
    <row r="31" spans="1:23" ht="18.75">
      <c r="A31" s="178" t="str">
        <f>IF(D31="","",IF(B31="","",所属情報入力シート!$A$2*1000000+D31*100000+B31))</f>
        <v/>
      </c>
      <c r="B31" s="235"/>
      <c r="C31" s="178" t="str">
        <f>IF($A31="","",VLOOKUP($A31,選手情報入力シート!$A:$M,3,FALSE)&amp;" "&amp;VLOOKUP($A31,選手情報入力シート!$A:$M,4,FALSE)&amp;" ("&amp;VLOOKUP($A31,選手情報入力シート!$A:$M,9,FALSE)&amp;")")</f>
        <v/>
      </c>
      <c r="D31" s="235"/>
      <c r="E31" s="235"/>
      <c r="F31" s="242" t="str">
        <f t="shared" si="17"/>
        <v/>
      </c>
      <c r="G31" s="252"/>
      <c r="H31" s="178" t="str">
        <f t="shared" si="20"/>
        <v/>
      </c>
      <c r="I31" s="235"/>
      <c r="J31" s="242" t="str">
        <f t="shared" si="18"/>
        <v/>
      </c>
      <c r="K31" s="252"/>
      <c r="L31" s="178" t="str">
        <f t="shared" si="21"/>
        <v/>
      </c>
      <c r="M31" s="241" t="str">
        <f>IF(初期ファイル設定①!$W$1=1,(IF(E31="","",(IF(MOD(VLOOKUP(E31,$O:$Q,3,FALSE),VLOOKUP($A31,選手情報入力シート!$A:$O,15,FALSE))=0,"","①Error"))))&amp;(IF(I31="","",(IF(MOD(VLOOKUP(I31,$O:$Q,3,FALSE),VLOOKUP($A31,選手情報入力シート!$A:$O,15,FALSE))=0,"","②Error")))),"")</f>
        <v/>
      </c>
      <c r="O31" s="248">
        <f>IF(初期ファイル設定①!B29="","",初期ファイル設定①!B29)</f>
        <v>20</v>
      </c>
      <c r="P31" s="249" t="str">
        <f>IF(O31="","",初期ファイル設定①!C29)</f>
        <v>中学1年男子走幅跳</v>
      </c>
      <c r="Q31" s="250">
        <f>IF(O31="","",初期ファイル設定①!D29)</f>
        <v>5</v>
      </c>
      <c r="R31" s="178">
        <f t="shared" si="16"/>
        <v>0</v>
      </c>
      <c r="S31" s="251">
        <f>IF(O31="","",初期ファイル設定①!E29)</f>
        <v>2</v>
      </c>
      <c r="T31" s="178" t="str">
        <f t="shared" si="19"/>
        <v/>
      </c>
    </row>
    <row r="32" spans="1:23" ht="18.75">
      <c r="A32" s="178" t="str">
        <f>IF(D32="","",IF(B32="","",所属情報入力シート!$A$2*1000000+D32*100000+B32))</f>
        <v/>
      </c>
      <c r="B32" s="235"/>
      <c r="C32" s="178" t="str">
        <f>IF($A32="","",VLOOKUP($A32,選手情報入力シート!$A:$M,3,FALSE)&amp;" "&amp;VLOOKUP($A32,選手情報入力シート!$A:$M,4,FALSE)&amp;" ("&amp;VLOOKUP($A32,選手情報入力シート!$A:$M,9,FALSE)&amp;")")</f>
        <v/>
      </c>
      <c r="D32" s="235"/>
      <c r="E32" s="235"/>
      <c r="F32" s="242" t="str">
        <f t="shared" si="17"/>
        <v/>
      </c>
      <c r="G32" s="252"/>
      <c r="H32" s="178" t="str">
        <f t="shared" si="20"/>
        <v/>
      </c>
      <c r="I32" s="235"/>
      <c r="J32" s="242" t="str">
        <f t="shared" si="18"/>
        <v/>
      </c>
      <c r="K32" s="252"/>
      <c r="L32" s="178" t="str">
        <f t="shared" si="21"/>
        <v/>
      </c>
      <c r="M32" s="241" t="str">
        <f>IF(初期ファイル設定①!$W$1=1,(IF(E32="","",(IF(MOD(VLOOKUP(E32,$O:$Q,3,FALSE),VLOOKUP($A32,選手情報入力シート!$A:$O,15,FALSE))=0,"","①Error"))))&amp;(IF(I32="","",(IF(MOD(VLOOKUP(I32,$O:$Q,3,FALSE),VLOOKUP($A32,選手情報入力シート!$A:$O,15,FALSE))=0,"","②Error")))),"")</f>
        <v/>
      </c>
      <c r="O32" s="248">
        <f>IF(初期ファイル設定①!B30="","",初期ファイル設定①!B30)</f>
        <v>21</v>
      </c>
      <c r="P32" s="249" t="str">
        <f>IF(O32="","",初期ファイル設定①!C30)</f>
        <v>中学2年男子走幅跳</v>
      </c>
      <c r="Q32" s="250">
        <f>IF(O32="","",初期ファイル設定①!D30)</f>
        <v>2</v>
      </c>
      <c r="R32" s="178">
        <f t="shared" si="16"/>
        <v>0</v>
      </c>
      <c r="S32" s="251">
        <f>IF(O32="","",初期ファイル設定①!E30)</f>
        <v>2</v>
      </c>
      <c r="T32" s="178" t="str">
        <f t="shared" si="19"/>
        <v/>
      </c>
    </row>
    <row r="33" spans="1:20" ht="18.75">
      <c r="A33" s="178" t="str">
        <f>IF(D33="","",IF(B33="","",所属情報入力シート!$A$2*1000000+D33*100000+B33))</f>
        <v/>
      </c>
      <c r="B33" s="235"/>
      <c r="C33" s="178" t="str">
        <f>IF($A33="","",VLOOKUP($A33,選手情報入力シート!$A:$M,3,FALSE)&amp;" "&amp;VLOOKUP($A33,選手情報入力シート!$A:$M,4,FALSE)&amp;" ("&amp;VLOOKUP($A33,選手情報入力シート!$A:$M,9,FALSE)&amp;")")</f>
        <v/>
      </c>
      <c r="D33" s="235"/>
      <c r="E33" s="235"/>
      <c r="F33" s="242" t="str">
        <f t="shared" si="17"/>
        <v/>
      </c>
      <c r="G33" s="252"/>
      <c r="H33" s="178" t="str">
        <f t="shared" si="20"/>
        <v/>
      </c>
      <c r="I33" s="235"/>
      <c r="J33" s="242" t="str">
        <f t="shared" si="18"/>
        <v/>
      </c>
      <c r="K33" s="252"/>
      <c r="L33" s="178" t="str">
        <f t="shared" si="21"/>
        <v/>
      </c>
      <c r="M33" s="241" t="str">
        <f>IF(初期ファイル設定①!$W$1=1,(IF(E33="","",(IF(MOD(VLOOKUP(E33,$O:$Q,3,FALSE),VLOOKUP($A33,選手情報入力シート!$A:$O,15,FALSE))=0,"","①Error"))))&amp;(IF(I33="","",(IF(MOD(VLOOKUP(I33,$O:$Q,3,FALSE),VLOOKUP($A33,選手情報入力シート!$A:$O,15,FALSE))=0,"","②Error")))),"")</f>
        <v/>
      </c>
      <c r="O33" s="248">
        <f>IF(初期ファイル設定①!B31="","",初期ファイル設定①!B31)</f>
        <v>24</v>
      </c>
      <c r="P33" s="249" t="str">
        <f>IF(O33="","",初期ファイル設定①!C31)</f>
        <v>中学共通男子砲丸投(4.000kg)</v>
      </c>
      <c r="Q33" s="250">
        <f>IF(O33="","",初期ファイル設定①!D31)</f>
        <v>30</v>
      </c>
      <c r="R33" s="178">
        <f t="shared" si="16"/>
        <v>0</v>
      </c>
      <c r="S33" s="251">
        <f>IF(O33="","",初期ファイル設定①!E31)</f>
        <v>2</v>
      </c>
      <c r="T33" s="178" t="str">
        <f t="shared" si="19"/>
        <v/>
      </c>
    </row>
    <row r="34" spans="1:20" ht="18.75">
      <c r="A34" s="178" t="str">
        <f>IF(D34="","",IF(B34="","",所属情報入力シート!$A$2*1000000+D34*100000+B34))</f>
        <v/>
      </c>
      <c r="B34" s="235"/>
      <c r="C34" s="178" t="str">
        <f>IF($A34="","",VLOOKUP($A34,選手情報入力シート!$A:$M,3,FALSE)&amp;" "&amp;VLOOKUP($A34,選手情報入力シート!$A:$M,4,FALSE)&amp;" ("&amp;VLOOKUP($A34,選手情報入力シート!$A:$M,9,FALSE)&amp;")")</f>
        <v/>
      </c>
      <c r="D34" s="235"/>
      <c r="E34" s="235"/>
      <c r="F34" s="242" t="str">
        <f t="shared" si="17"/>
        <v/>
      </c>
      <c r="G34" s="252"/>
      <c r="H34" s="178" t="str">
        <f t="shared" si="20"/>
        <v/>
      </c>
      <c r="I34" s="235"/>
      <c r="J34" s="242" t="str">
        <f t="shared" si="18"/>
        <v/>
      </c>
      <c r="K34" s="252"/>
      <c r="L34" s="178" t="str">
        <f t="shared" si="21"/>
        <v/>
      </c>
      <c r="M34" s="241" t="str">
        <f>IF(初期ファイル設定①!$W$1=1,(IF(E34="","",(IF(MOD(VLOOKUP(E34,$O:$Q,3,FALSE),VLOOKUP($A34,選手情報入力シート!$A:$O,15,FALSE))=0,"","①Error"))))&amp;(IF(I34="","",(IF(MOD(VLOOKUP(I34,$O:$Q,3,FALSE),VLOOKUP($A34,選手情報入力シート!$A:$O,15,FALSE))=0,"","②Error")))),"")</f>
        <v/>
      </c>
      <c r="O34" s="248">
        <f>IF(初期ファイル設定①!B32="","",初期ファイル設定①!B32)</f>
        <v>26</v>
      </c>
      <c r="P34" s="249" t="str">
        <f>IF(O34="","",初期ファイル設定①!C32)</f>
        <v>中学共通男子円盤投(1.500kg)</v>
      </c>
      <c r="Q34" s="250">
        <f>IF(O34="","",初期ファイル設定①!D32)</f>
        <v>30</v>
      </c>
      <c r="R34" s="178">
        <f t="shared" si="16"/>
        <v>0</v>
      </c>
      <c r="S34" s="251">
        <f>IF(O34="","",初期ファイル設定①!E32)</f>
        <v>2</v>
      </c>
      <c r="T34" s="178" t="str">
        <f t="shared" si="19"/>
        <v/>
      </c>
    </row>
    <row r="35" spans="1:20" ht="18.75">
      <c r="A35" s="178" t="str">
        <f>IF(D35="","",IF(B35="","",所属情報入力シート!$A$2*1000000+D35*100000+B35))</f>
        <v/>
      </c>
      <c r="B35" s="235"/>
      <c r="C35" s="178" t="str">
        <f>IF($A35="","",VLOOKUP($A35,選手情報入力シート!$A:$M,3,FALSE)&amp;" "&amp;VLOOKUP($A35,選手情報入力シート!$A:$M,4,FALSE)&amp;" ("&amp;VLOOKUP($A35,選手情報入力シート!$A:$M,9,FALSE)&amp;")")</f>
        <v/>
      </c>
      <c r="D35" s="235"/>
      <c r="E35" s="235"/>
      <c r="F35" s="242" t="str">
        <f t="shared" si="17"/>
        <v/>
      </c>
      <c r="G35" s="252"/>
      <c r="H35" s="178" t="str">
        <f t="shared" si="20"/>
        <v/>
      </c>
      <c r="I35" s="235"/>
      <c r="J35" s="242" t="str">
        <f t="shared" si="18"/>
        <v/>
      </c>
      <c r="K35" s="252"/>
      <c r="L35" s="178" t="str">
        <f t="shared" si="21"/>
        <v/>
      </c>
      <c r="M35" s="241" t="str">
        <f>IF(初期ファイル設定①!$W$1=1,(IF(E35="","",(IF(MOD(VLOOKUP(E35,$O:$Q,3,FALSE),VLOOKUP($A35,選手情報入力シート!$A:$O,15,FALSE))=0,"","①Error"))))&amp;(IF(I35="","",(IF(MOD(VLOOKUP(I35,$O:$Q,3,FALSE),VLOOKUP($A35,選手情報入力シート!$A:$O,15,FALSE))=0,"","②Error")))),"")</f>
        <v/>
      </c>
      <c r="O35" s="248">
        <f>IF(初期ファイル設定①!B33="","",初期ファイル設定①!B33)</f>
        <v>27</v>
      </c>
      <c r="P35" s="249" t="str">
        <f>IF(O35="","",初期ファイル設定①!C33)</f>
        <v>中学共通男子四種競技(男子)</v>
      </c>
      <c r="Q35" s="250">
        <f>IF(O35="","",初期ファイル設定①!D33)</f>
        <v>30</v>
      </c>
      <c r="R35" s="178">
        <f t="shared" si="16"/>
        <v>0</v>
      </c>
      <c r="S35" s="251">
        <f>IF(O35="","",初期ファイル設定①!E33)</f>
        <v>2</v>
      </c>
      <c r="T35" s="178" t="str">
        <f t="shared" si="19"/>
        <v/>
      </c>
    </row>
    <row r="36" spans="1:20" ht="18.75">
      <c r="A36" s="178" t="str">
        <f>IF(D36="","",IF(B36="","",所属情報入力シート!$A$2*1000000+D36*100000+B36))</f>
        <v/>
      </c>
      <c r="B36" s="235"/>
      <c r="C36" s="178" t="str">
        <f>IF($A36="","",VLOOKUP($A36,選手情報入力シート!$A:$M,3,FALSE)&amp;" "&amp;VLOOKUP($A36,選手情報入力シート!$A:$M,4,FALSE)&amp;" ("&amp;VLOOKUP($A36,選手情報入力シート!$A:$M,9,FALSE)&amp;")")</f>
        <v/>
      </c>
      <c r="D36" s="235"/>
      <c r="E36" s="235"/>
      <c r="F36" s="242" t="str">
        <f t="shared" si="17"/>
        <v/>
      </c>
      <c r="G36" s="252"/>
      <c r="H36" s="178" t="str">
        <f t="shared" si="20"/>
        <v/>
      </c>
      <c r="I36" s="235"/>
      <c r="J36" s="242" t="str">
        <f t="shared" si="18"/>
        <v/>
      </c>
      <c r="K36" s="252"/>
      <c r="L36" s="178" t="str">
        <f t="shared" si="21"/>
        <v/>
      </c>
      <c r="M36" s="241" t="str">
        <f>IF(初期ファイル設定①!$W$1=1,(IF(E36="","",(IF(MOD(VLOOKUP(E36,$O:$Q,3,FALSE),VLOOKUP($A36,選手情報入力シート!$A:$O,15,FALSE))=0,"","①Error"))))&amp;(IF(I36="","",(IF(MOD(VLOOKUP(I36,$O:$Q,3,FALSE),VLOOKUP($A36,選手情報入力シート!$A:$O,15,FALSE))=0,"","②Error")))),"")</f>
        <v/>
      </c>
      <c r="O36" s="248">
        <f>IF(初期ファイル設定①!B34="","",初期ファイル設定①!B34)</f>
        <v>28</v>
      </c>
      <c r="P36" s="249" t="str">
        <f>IF(O36="","",初期ファイル設定①!C34)</f>
        <v>中学1年男子オープン100m</v>
      </c>
      <c r="Q36" s="250">
        <f>IF(O36="","",初期ファイル設定①!D34)</f>
        <v>5</v>
      </c>
      <c r="R36" s="178">
        <f t="shared" si="16"/>
        <v>0</v>
      </c>
      <c r="S36" s="251" t="str">
        <f>IF(O36="","",初期ファイル設定①!E34)</f>
        <v/>
      </c>
      <c r="T36" s="178" t="str">
        <f t="shared" si="19"/>
        <v>要項を確認してください</v>
      </c>
    </row>
    <row r="37" spans="1:20" ht="18.75">
      <c r="A37" s="178" t="str">
        <f>IF(D37="","",IF(B37="","",所属情報入力シート!$A$2*1000000+D37*100000+B37))</f>
        <v/>
      </c>
      <c r="B37" s="235"/>
      <c r="C37" s="178" t="str">
        <f>IF($A37="","",VLOOKUP($A37,選手情報入力シート!$A:$M,3,FALSE)&amp;" "&amp;VLOOKUP($A37,選手情報入力シート!$A:$M,4,FALSE)&amp;" ("&amp;VLOOKUP($A37,選手情報入力シート!$A:$M,9,FALSE)&amp;")")</f>
        <v/>
      </c>
      <c r="D37" s="235"/>
      <c r="E37" s="235"/>
      <c r="F37" s="242" t="str">
        <f t="shared" si="17"/>
        <v/>
      </c>
      <c r="G37" s="252"/>
      <c r="H37" s="178" t="str">
        <f t="shared" si="20"/>
        <v/>
      </c>
      <c r="I37" s="235"/>
      <c r="J37" s="242" t="str">
        <f t="shared" si="18"/>
        <v/>
      </c>
      <c r="K37" s="252"/>
      <c r="L37" s="178" t="str">
        <f t="shared" si="21"/>
        <v/>
      </c>
      <c r="M37" s="241" t="str">
        <f>IF(初期ファイル設定①!$W$1=1,(IF(E37="","",(IF(MOD(VLOOKUP(E37,$O:$Q,3,FALSE),VLOOKUP($A37,選手情報入力シート!$A:$O,15,FALSE))=0,"","①Error"))))&amp;(IF(I37="","",(IF(MOD(VLOOKUP(I37,$O:$Q,3,FALSE),VLOOKUP($A37,選手情報入力シート!$A:$O,15,FALSE))=0,"","②Error")))),"")</f>
        <v/>
      </c>
      <c r="O37" s="248">
        <f>IF(初期ファイル設定①!B35="","",初期ファイル設定①!B35)</f>
        <v>29</v>
      </c>
      <c r="P37" s="249" t="str">
        <f>IF(O37="","",初期ファイル設定①!C35)</f>
        <v>中学2年男子オープン100m</v>
      </c>
      <c r="Q37" s="250">
        <f>IF(O37="","",初期ファイル設定①!D35)</f>
        <v>2</v>
      </c>
      <c r="R37" s="178">
        <f t="shared" si="16"/>
        <v>0</v>
      </c>
      <c r="S37" s="251" t="str">
        <f>IF(O37="","",初期ファイル設定①!E35)</f>
        <v/>
      </c>
      <c r="T37" s="178" t="str">
        <f t="shared" si="19"/>
        <v>要項を確認してください</v>
      </c>
    </row>
    <row r="38" spans="1:20" ht="18.75">
      <c r="A38" s="178" t="str">
        <f>IF(D38="","",IF(B38="","",所属情報入力シート!$A$2*1000000+D38*100000+B38))</f>
        <v/>
      </c>
      <c r="B38" s="235"/>
      <c r="C38" s="178" t="str">
        <f>IF($A38="","",VLOOKUP($A38,選手情報入力シート!$A:$M,3,FALSE)&amp;" "&amp;VLOOKUP($A38,選手情報入力シート!$A:$M,4,FALSE)&amp;" ("&amp;VLOOKUP($A38,選手情報入力シート!$A:$M,9,FALSE)&amp;")")</f>
        <v/>
      </c>
      <c r="D38" s="235"/>
      <c r="E38" s="235"/>
      <c r="F38" s="242" t="str">
        <f t="shared" si="17"/>
        <v/>
      </c>
      <c r="G38" s="252"/>
      <c r="H38" s="178" t="str">
        <f t="shared" si="20"/>
        <v/>
      </c>
      <c r="I38" s="235"/>
      <c r="J38" s="242" t="str">
        <f t="shared" si="18"/>
        <v/>
      </c>
      <c r="K38" s="252"/>
      <c r="L38" s="178" t="str">
        <f t="shared" si="21"/>
        <v/>
      </c>
      <c r="M38" s="241" t="str">
        <f>IF(初期ファイル設定①!$W$1=1,(IF(E38="","",(IF(MOD(VLOOKUP(E38,$O:$Q,3,FALSE),VLOOKUP($A38,選手情報入力シート!$A:$O,15,FALSE))=0,"","①Error"))))&amp;(IF(I38="","",(IF(MOD(VLOOKUP(I38,$O:$Q,3,FALSE),VLOOKUP($A38,選手情報入力シート!$A:$O,15,FALSE))=0,"","②Error")))),"")</f>
        <v/>
      </c>
      <c r="N38" s="127"/>
      <c r="O38" s="248">
        <f>IF(初期ファイル設定①!B36="","",初期ファイル設定①!B36)</f>
        <v>31</v>
      </c>
      <c r="P38" s="249" t="str">
        <f>IF(O38="","",初期ファイル設定①!C36)</f>
        <v>中学共通男子オープン1500m</v>
      </c>
      <c r="Q38" s="250">
        <f>IF(O38="","",初期ファイル設定①!D36)</f>
        <v>30</v>
      </c>
      <c r="R38" s="178">
        <f t="shared" si="16"/>
        <v>0</v>
      </c>
      <c r="S38" s="251" t="str">
        <f>IF(O38="","",初期ファイル設定①!E36)</f>
        <v/>
      </c>
      <c r="T38" s="178" t="str">
        <f t="shared" si="19"/>
        <v>要項を確認してください</v>
      </c>
    </row>
    <row r="39" spans="1:20" ht="18.75">
      <c r="A39" s="178" t="str">
        <f>IF(D39="","",IF(B39="","",所属情報入力シート!$A$2*1000000+D39*100000+B39))</f>
        <v/>
      </c>
      <c r="B39" s="235"/>
      <c r="C39" s="178" t="str">
        <f>IF($A39="","",VLOOKUP($A39,選手情報入力シート!$A:$M,3,FALSE)&amp;" "&amp;VLOOKUP($A39,選手情報入力シート!$A:$M,4,FALSE)&amp;" ("&amp;VLOOKUP($A39,選手情報入力シート!$A:$M,9,FALSE)&amp;")")</f>
        <v/>
      </c>
      <c r="D39" s="235"/>
      <c r="E39" s="235"/>
      <c r="F39" s="242" t="str">
        <f t="shared" si="17"/>
        <v/>
      </c>
      <c r="G39" s="252"/>
      <c r="H39" s="178" t="str">
        <f t="shared" si="20"/>
        <v/>
      </c>
      <c r="I39" s="235"/>
      <c r="J39" s="242" t="str">
        <f t="shared" si="18"/>
        <v/>
      </c>
      <c r="K39" s="252"/>
      <c r="L39" s="178" t="str">
        <f t="shared" si="21"/>
        <v/>
      </c>
      <c r="M39" s="241" t="str">
        <f>IF(初期ファイル設定①!$W$1=1,(IF(E39="","",(IF(MOD(VLOOKUP(E39,$O:$Q,3,FALSE),VLOOKUP($A39,選手情報入力シート!$A:$O,15,FALSE))=0,"","①Error"))))&amp;(IF(I39="","",(IF(MOD(VLOOKUP(I39,$O:$Q,3,FALSE),VLOOKUP($A39,選手情報入力シート!$A:$O,15,FALSE))=0,"","②Error")))),"")</f>
        <v/>
      </c>
      <c r="N39" s="103"/>
      <c r="O39" s="248">
        <f>IF(初期ファイル設定①!B37="","",初期ファイル設定①!B37)</f>
        <v>32</v>
      </c>
      <c r="P39" s="249" t="str">
        <f>IF(O39="","",初期ファイル設定①!C37)</f>
        <v>中学共通男子オープン棒高跳</v>
      </c>
      <c r="Q39" s="250">
        <f>IF(O39="","",初期ファイル設定①!D37)</f>
        <v>30</v>
      </c>
      <c r="R39" s="178">
        <f t="shared" si="16"/>
        <v>0</v>
      </c>
      <c r="S39" s="251" t="str">
        <f>IF(O39="","",初期ファイル設定①!E37)</f>
        <v/>
      </c>
      <c r="T39" s="178" t="str">
        <f t="shared" si="19"/>
        <v>要項を確認してください</v>
      </c>
    </row>
    <row r="40" spans="1:20" ht="18.75">
      <c r="A40" s="178" t="str">
        <f>IF(D40="","",IF(B40="","",所属情報入力シート!$A$2*1000000+D40*100000+B40))</f>
        <v/>
      </c>
      <c r="B40" s="235"/>
      <c r="C40" s="178" t="str">
        <f>IF($A40="","",VLOOKUP($A40,選手情報入力シート!$A:$M,3,FALSE)&amp;" "&amp;VLOOKUP($A40,選手情報入力シート!$A:$M,4,FALSE)&amp;" ("&amp;VLOOKUP($A40,選手情報入力シート!$A:$M,9,FALSE)&amp;")")</f>
        <v/>
      </c>
      <c r="D40" s="235"/>
      <c r="E40" s="235"/>
      <c r="F40" s="242" t="str">
        <f t="shared" si="17"/>
        <v/>
      </c>
      <c r="G40" s="252"/>
      <c r="H40" s="178" t="str">
        <f t="shared" si="20"/>
        <v/>
      </c>
      <c r="I40" s="235"/>
      <c r="J40" s="242" t="str">
        <f t="shared" si="18"/>
        <v/>
      </c>
      <c r="K40" s="252"/>
      <c r="L40" s="178" t="str">
        <f t="shared" si="21"/>
        <v/>
      </c>
      <c r="M40" s="241" t="str">
        <f>IF(初期ファイル設定①!$W$1=1,(IF(E40="","",(IF(MOD(VLOOKUP(E40,$O:$Q,3,FALSE),VLOOKUP($A40,選手情報入力シート!$A:$O,15,FALSE))=0,"","①Error"))))&amp;(IF(I40="","",(IF(MOD(VLOOKUP(I40,$O:$Q,3,FALSE),VLOOKUP($A40,選手情報入力シート!$A:$O,15,FALSE))=0,"","②Error")))),"")</f>
        <v/>
      </c>
      <c r="N40" s="103"/>
      <c r="O40" s="248" t="str">
        <f>IF(初期ファイル設定①!B38="","",初期ファイル設定①!B38)</f>
        <v/>
      </c>
      <c r="P40" s="249" t="str">
        <f>IF(O40="","",初期ファイル設定①!C38)</f>
        <v/>
      </c>
      <c r="Q40" s="250" t="str">
        <f>IF(O40="","",初期ファイル設定①!D38)</f>
        <v/>
      </c>
      <c r="R40" s="178" t="str">
        <f t="shared" si="16"/>
        <v/>
      </c>
      <c r="S40" s="251" t="str">
        <f>IF(O40="","",初期ファイル設定①!E38)</f>
        <v/>
      </c>
      <c r="T40" s="178" t="str">
        <f t="shared" si="19"/>
        <v/>
      </c>
    </row>
    <row r="41" spans="1:20" ht="18.75">
      <c r="A41" s="178" t="str">
        <f>IF(D41="","",IF(B41="","",所属情報入力シート!$A$2*1000000+D41*100000+B41))</f>
        <v/>
      </c>
      <c r="B41" s="235"/>
      <c r="C41" s="178" t="str">
        <f>IF($A41="","",VLOOKUP($A41,選手情報入力シート!$A:$M,3,FALSE)&amp;" "&amp;VLOOKUP($A41,選手情報入力シート!$A:$M,4,FALSE)&amp;" ("&amp;VLOOKUP($A41,選手情報入力シート!$A:$M,9,FALSE)&amp;")")</f>
        <v/>
      </c>
      <c r="D41" s="235"/>
      <c r="E41" s="235"/>
      <c r="F41" s="242" t="str">
        <f t="shared" si="17"/>
        <v/>
      </c>
      <c r="G41" s="252"/>
      <c r="H41" s="178" t="str">
        <f t="shared" si="20"/>
        <v/>
      </c>
      <c r="I41" s="235"/>
      <c r="J41" s="242" t="str">
        <f t="shared" si="18"/>
        <v/>
      </c>
      <c r="K41" s="252"/>
      <c r="L41" s="178" t="str">
        <f t="shared" si="21"/>
        <v/>
      </c>
      <c r="M41" s="241" t="str">
        <f>IF(初期ファイル設定①!$W$1=1,(IF(E41="","",(IF(MOD(VLOOKUP(E41,$O:$Q,3,FALSE),VLOOKUP($A41,選手情報入力シート!$A:$O,15,FALSE))=0,"","①Error"))))&amp;(IF(I41="","",(IF(MOD(VLOOKUP(I41,$O:$Q,3,FALSE),VLOOKUP($A41,選手情報入力シート!$A:$O,15,FALSE))=0,"","②Error")))),"")</f>
        <v/>
      </c>
      <c r="N41" s="103"/>
      <c r="O41" s="248" t="str">
        <f>IF(初期ファイル設定①!B39="","",初期ファイル設定①!B39)</f>
        <v/>
      </c>
      <c r="P41" s="249" t="str">
        <f>IF(O41="","",初期ファイル設定①!C39)</f>
        <v/>
      </c>
      <c r="Q41" s="250" t="str">
        <f>IF(O41="","",初期ファイル設定①!D39)</f>
        <v/>
      </c>
      <c r="R41" s="178" t="str">
        <f t="shared" ref="R41:R44" si="22">IF(O41="","",COUNTIF($E$22:$E$221,O41)+COUNTIF($I$22:$I$221,O41))</f>
        <v/>
      </c>
      <c r="S41" s="251" t="str">
        <f>IF(O41="","",初期ファイル設定①!E39)</f>
        <v/>
      </c>
      <c r="T41" s="178" t="str">
        <f t="shared" si="19"/>
        <v/>
      </c>
    </row>
    <row r="42" spans="1:20" ht="18.75">
      <c r="A42" s="178" t="str">
        <f>IF(D42="","",IF(B42="","",所属情報入力シート!$A$2*1000000+D42*100000+B42))</f>
        <v/>
      </c>
      <c r="B42" s="235"/>
      <c r="C42" s="178" t="str">
        <f>IF($A42="","",VLOOKUP($A42,選手情報入力シート!$A:$M,3,FALSE)&amp;" "&amp;VLOOKUP($A42,選手情報入力シート!$A:$M,4,FALSE)&amp;" ("&amp;VLOOKUP($A42,選手情報入力シート!$A:$M,9,FALSE)&amp;")")</f>
        <v/>
      </c>
      <c r="D42" s="235"/>
      <c r="E42" s="235"/>
      <c r="F42" s="242" t="str">
        <f t="shared" si="17"/>
        <v/>
      </c>
      <c r="G42" s="252"/>
      <c r="H42" s="178" t="str">
        <f t="shared" si="20"/>
        <v/>
      </c>
      <c r="I42" s="235"/>
      <c r="J42" s="242" t="str">
        <f t="shared" si="18"/>
        <v/>
      </c>
      <c r="K42" s="252"/>
      <c r="L42" s="178" t="str">
        <f t="shared" si="21"/>
        <v/>
      </c>
      <c r="M42" s="241" t="str">
        <f>IF(初期ファイル設定①!$W$1=1,(IF(E42="","",(IF(MOD(VLOOKUP(E42,$O:$Q,3,FALSE),VLOOKUP($A42,選手情報入力シート!$A:$O,15,FALSE))=0,"","①Error"))))&amp;(IF(I42="","",(IF(MOD(VLOOKUP(I42,$O:$Q,3,FALSE),VLOOKUP($A42,選手情報入力シート!$A:$O,15,FALSE))=0,"","②Error")))),"")</f>
        <v/>
      </c>
      <c r="N42" s="103"/>
      <c r="O42" s="248" t="str">
        <f>IF(初期ファイル設定①!B40="","",初期ファイル設定①!B40)</f>
        <v/>
      </c>
      <c r="P42" s="249" t="str">
        <f>IF(O42="","",初期ファイル設定①!C40)</f>
        <v/>
      </c>
      <c r="Q42" s="250" t="str">
        <f>IF(O42="","",初期ファイル設定①!D40)</f>
        <v/>
      </c>
      <c r="R42" s="178" t="str">
        <f t="shared" si="22"/>
        <v/>
      </c>
      <c r="S42" s="251" t="str">
        <f>IF(O42="","",初期ファイル設定①!E40)</f>
        <v/>
      </c>
      <c r="T42" s="178" t="str">
        <f t="shared" si="19"/>
        <v/>
      </c>
    </row>
    <row r="43" spans="1:20" ht="18.75">
      <c r="A43" s="178" t="str">
        <f>IF(D43="","",IF(B43="","",所属情報入力シート!$A$2*1000000+D43*100000+B43))</f>
        <v/>
      </c>
      <c r="B43" s="235"/>
      <c r="C43" s="178" t="str">
        <f>IF($A43="","",VLOOKUP($A43,選手情報入力シート!$A:$M,3,FALSE)&amp;" "&amp;VLOOKUP($A43,選手情報入力シート!$A:$M,4,FALSE)&amp;" ("&amp;VLOOKUP($A43,選手情報入力シート!$A:$M,9,FALSE)&amp;")")</f>
        <v/>
      </c>
      <c r="D43" s="235"/>
      <c r="E43" s="235"/>
      <c r="F43" s="242" t="str">
        <f t="shared" si="17"/>
        <v/>
      </c>
      <c r="G43" s="252"/>
      <c r="H43" s="178" t="str">
        <f t="shared" si="20"/>
        <v/>
      </c>
      <c r="I43" s="235"/>
      <c r="J43" s="242" t="str">
        <f t="shared" si="18"/>
        <v/>
      </c>
      <c r="K43" s="252"/>
      <c r="L43" s="178" t="str">
        <f t="shared" si="21"/>
        <v/>
      </c>
      <c r="M43" s="241" t="str">
        <f>IF(初期ファイル設定①!$W$1=1,(IF(E43="","",(IF(MOD(VLOOKUP(E43,$O:$Q,3,FALSE),VLOOKUP($A43,選手情報入力シート!$A:$O,15,FALSE))=0,"","①Error"))))&amp;(IF(I43="","",(IF(MOD(VLOOKUP(I43,$O:$Q,3,FALSE),VLOOKUP($A43,選手情報入力シート!$A:$O,15,FALSE))=0,"","②Error")))),"")</f>
        <v/>
      </c>
      <c r="N43" s="103"/>
      <c r="O43" s="248" t="str">
        <f>IF(初期ファイル設定①!B41="","",初期ファイル設定①!B41)</f>
        <v/>
      </c>
      <c r="P43" s="249" t="str">
        <f>IF(O43="","",初期ファイル設定①!C41)</f>
        <v/>
      </c>
      <c r="Q43" s="250" t="str">
        <f>IF(O43="","",初期ファイル設定①!D41)</f>
        <v/>
      </c>
      <c r="R43" s="178" t="str">
        <f t="shared" si="22"/>
        <v/>
      </c>
      <c r="S43" s="251" t="str">
        <f>IF(O43="","",初期ファイル設定①!E41)</f>
        <v/>
      </c>
      <c r="T43" s="178" t="str">
        <f t="shared" si="19"/>
        <v/>
      </c>
    </row>
    <row r="44" spans="1:20" ht="18.75">
      <c r="A44" s="178" t="str">
        <f>IF(D44="","",IF(B44="","",所属情報入力シート!$A$2*1000000+D44*100000+B44))</f>
        <v/>
      </c>
      <c r="B44" s="235"/>
      <c r="C44" s="178" t="str">
        <f>IF($A44="","",VLOOKUP($A44,選手情報入力シート!$A:$M,3,FALSE)&amp;" "&amp;VLOOKUP($A44,選手情報入力シート!$A:$M,4,FALSE)&amp;" ("&amp;VLOOKUP($A44,選手情報入力シート!$A:$M,9,FALSE)&amp;")")</f>
        <v/>
      </c>
      <c r="D44" s="235"/>
      <c r="E44" s="235"/>
      <c r="F44" s="242" t="str">
        <f t="shared" si="17"/>
        <v/>
      </c>
      <c r="G44" s="252"/>
      <c r="H44" s="178" t="str">
        <f t="shared" si="20"/>
        <v/>
      </c>
      <c r="I44" s="235"/>
      <c r="J44" s="242" t="str">
        <f t="shared" si="18"/>
        <v/>
      </c>
      <c r="K44" s="252"/>
      <c r="L44" s="178" t="str">
        <f t="shared" si="21"/>
        <v/>
      </c>
      <c r="M44" s="241" t="str">
        <f>IF(初期ファイル設定①!$W$1=1,(IF(E44="","",(IF(MOD(VLOOKUP(E44,$O:$Q,3,FALSE),VLOOKUP($A44,選手情報入力シート!$A:$O,15,FALSE))=0,"","①Error"))))&amp;(IF(I44="","",(IF(MOD(VLOOKUP(I44,$O:$Q,3,FALSE),VLOOKUP($A44,選手情報入力シート!$A:$O,15,FALSE))=0,"","②Error")))),"")</f>
        <v/>
      </c>
      <c r="N44" s="103"/>
      <c r="O44" s="248" t="str">
        <f>IF(初期ファイル設定①!B42="","",初期ファイル設定①!B42)</f>
        <v/>
      </c>
      <c r="P44" s="249" t="str">
        <f>IF(O44="","",初期ファイル設定①!C42)</f>
        <v/>
      </c>
      <c r="Q44" s="250" t="str">
        <f>IF(O44="","",初期ファイル設定①!D42)</f>
        <v/>
      </c>
      <c r="R44" s="178" t="str">
        <f t="shared" si="22"/>
        <v/>
      </c>
      <c r="S44" s="251" t="str">
        <f>IF(O44="","",初期ファイル設定①!E42)</f>
        <v/>
      </c>
      <c r="T44" s="178" t="str">
        <f t="shared" si="19"/>
        <v/>
      </c>
    </row>
    <row r="45" spans="1:20" ht="18.75">
      <c r="A45" s="178" t="str">
        <f>IF(D45="","",IF(B45="","",所属情報入力シート!$A$2*1000000+D45*100000+B45))</f>
        <v/>
      </c>
      <c r="B45" s="235"/>
      <c r="C45" s="178" t="str">
        <f>IF($A45="","",VLOOKUP($A45,選手情報入力シート!$A:$M,3,FALSE)&amp;" "&amp;VLOOKUP($A45,選手情報入力シート!$A:$M,4,FALSE)&amp;" ("&amp;VLOOKUP($A45,選手情報入力シート!$A:$M,9,FALSE)&amp;")")</f>
        <v/>
      </c>
      <c r="D45" s="235"/>
      <c r="E45" s="235"/>
      <c r="F45" s="242" t="str">
        <f t="shared" si="17"/>
        <v/>
      </c>
      <c r="G45" s="252"/>
      <c r="H45" s="178" t="str">
        <f t="shared" si="20"/>
        <v/>
      </c>
      <c r="I45" s="235"/>
      <c r="J45" s="242" t="str">
        <f t="shared" si="18"/>
        <v/>
      </c>
      <c r="K45" s="252"/>
      <c r="L45" s="178" t="str">
        <f t="shared" si="21"/>
        <v/>
      </c>
      <c r="M45" s="241" t="str">
        <f>IF(初期ファイル設定①!$W$1=1,(IF(E45="","",(IF(MOD(VLOOKUP(E45,$O:$Q,3,FALSE),VLOOKUP($A45,選手情報入力シート!$A:$O,15,FALSE))=0,"","①Error"))))&amp;(IF(I45="","",(IF(MOD(VLOOKUP(I45,$O:$Q,3,FALSE),VLOOKUP($A45,選手情報入力シート!$A:$O,15,FALSE))=0,"","②Error")))),"")</f>
        <v/>
      </c>
      <c r="N45" s="103"/>
      <c r="O45" s="253">
        <f>IF(初期ファイル設定①!B70="","",初期ファイル設定①!B70)</f>
        <v>51</v>
      </c>
      <c r="P45" s="249" t="str">
        <f>IF(O45="","",初期ファイル設定①!C70)</f>
        <v>中学1年女子100m</v>
      </c>
      <c r="Q45" s="250">
        <f>IF(O45="","",初期ファイル設定①!D70)</f>
        <v>5</v>
      </c>
      <c r="R45" s="178">
        <f t="shared" si="16"/>
        <v>0</v>
      </c>
      <c r="S45" s="251">
        <f>IF(O45="","",初期ファイル設定①!E70)</f>
        <v>2</v>
      </c>
      <c r="T45" s="178" t="str">
        <f t="shared" si="19"/>
        <v/>
      </c>
    </row>
    <row r="46" spans="1:20" ht="18.75">
      <c r="A46" s="178" t="str">
        <f>IF(D46="","",IF(B46="","",所属情報入力シート!$A$2*1000000+D46*100000+B46))</f>
        <v/>
      </c>
      <c r="B46" s="235"/>
      <c r="C46" s="178" t="str">
        <f>IF($A46="","",VLOOKUP($A46,選手情報入力シート!$A:$M,3,FALSE)&amp;" "&amp;VLOOKUP($A46,選手情報入力シート!$A:$M,4,FALSE)&amp;" ("&amp;VLOOKUP($A46,選手情報入力シート!$A:$M,9,FALSE)&amp;")")</f>
        <v/>
      </c>
      <c r="D46" s="235"/>
      <c r="E46" s="235"/>
      <c r="F46" s="242" t="str">
        <f t="shared" si="17"/>
        <v/>
      </c>
      <c r="G46" s="252"/>
      <c r="H46" s="178" t="str">
        <f t="shared" si="20"/>
        <v/>
      </c>
      <c r="I46" s="235"/>
      <c r="J46" s="242" t="str">
        <f t="shared" si="18"/>
        <v/>
      </c>
      <c r="K46" s="252"/>
      <c r="L46" s="178" t="str">
        <f t="shared" si="21"/>
        <v/>
      </c>
      <c r="M46" s="241" t="str">
        <f>IF(初期ファイル設定①!$W$1=1,(IF(E46="","",(IF(MOD(VLOOKUP(E46,$O:$Q,3,FALSE),VLOOKUP($A46,選手情報入力シート!$A:$O,15,FALSE))=0,"","①Error"))))&amp;(IF(I46="","",(IF(MOD(VLOOKUP(I46,$O:$Q,3,FALSE),VLOOKUP($A46,選手情報入力シート!$A:$O,15,FALSE))=0,"","②Error")))),"")</f>
        <v/>
      </c>
      <c r="N46" s="103"/>
      <c r="O46" s="253">
        <f>IF(初期ファイル設定①!B71="","",初期ファイル設定①!B71)</f>
        <v>52</v>
      </c>
      <c r="P46" s="249" t="str">
        <f>IF(O46="","",初期ファイル設定①!C71)</f>
        <v>中学2年女子100m</v>
      </c>
      <c r="Q46" s="250">
        <f>IF(O46="","",初期ファイル設定①!D71)</f>
        <v>2</v>
      </c>
      <c r="R46" s="178">
        <f t="shared" si="16"/>
        <v>0</v>
      </c>
      <c r="S46" s="251">
        <f>IF(O46="","",初期ファイル設定①!E71)</f>
        <v>2</v>
      </c>
      <c r="T46" s="178" t="str">
        <f t="shared" si="19"/>
        <v/>
      </c>
    </row>
    <row r="47" spans="1:20" ht="18.75">
      <c r="A47" s="178" t="str">
        <f>IF(D47="","",IF(B47="","",所属情報入力シート!$A$2*1000000+D47*100000+B47))</f>
        <v/>
      </c>
      <c r="B47" s="235"/>
      <c r="C47" s="178" t="str">
        <f>IF($A47="","",VLOOKUP($A47,選手情報入力シート!$A:$M,3,FALSE)&amp;" "&amp;VLOOKUP($A47,選手情報入力シート!$A:$M,4,FALSE)&amp;" ("&amp;VLOOKUP($A47,選手情報入力シート!$A:$M,9,FALSE)&amp;")")</f>
        <v/>
      </c>
      <c r="D47" s="235"/>
      <c r="E47" s="235"/>
      <c r="F47" s="242" t="str">
        <f t="shared" si="17"/>
        <v/>
      </c>
      <c r="G47" s="252"/>
      <c r="H47" s="178" t="str">
        <f t="shared" si="20"/>
        <v/>
      </c>
      <c r="I47" s="235"/>
      <c r="J47" s="242" t="str">
        <f t="shared" si="18"/>
        <v/>
      </c>
      <c r="K47" s="252"/>
      <c r="L47" s="178" t="str">
        <f t="shared" si="21"/>
        <v/>
      </c>
      <c r="M47" s="241" t="str">
        <f>IF(初期ファイル設定①!$W$1=1,(IF(E47="","",(IF(MOD(VLOOKUP(E47,$O:$Q,3,FALSE),VLOOKUP($A47,選手情報入力シート!$A:$O,15,FALSE))=0,"","①Error"))))&amp;(IF(I47="","",(IF(MOD(VLOOKUP(I47,$O:$Q,3,FALSE),VLOOKUP($A47,選手情報入力シート!$A:$O,15,FALSE))=0,"","②Error")))),"")</f>
        <v/>
      </c>
      <c r="N47" s="103"/>
      <c r="O47" s="253">
        <f>IF(初期ファイル設定①!B72="","",初期ファイル設定①!B72)</f>
        <v>56</v>
      </c>
      <c r="P47" s="249" t="str">
        <f>IF(O47="","",初期ファイル設定①!C72)</f>
        <v>中学共通女子200m</v>
      </c>
      <c r="Q47" s="250">
        <f>IF(O47="","",初期ファイル設定①!D72)</f>
        <v>30</v>
      </c>
      <c r="R47" s="178">
        <f t="shared" si="16"/>
        <v>0</v>
      </c>
      <c r="S47" s="251">
        <f>IF(O47="","",初期ファイル設定①!E72)</f>
        <v>2</v>
      </c>
      <c r="T47" s="178" t="str">
        <f t="shared" si="19"/>
        <v/>
      </c>
    </row>
    <row r="48" spans="1:20" ht="18.75">
      <c r="A48" s="178" t="str">
        <f>IF(D48="","",IF(B48="","",所属情報入力シート!$A$2*1000000+D48*100000+B48))</f>
        <v/>
      </c>
      <c r="B48" s="235"/>
      <c r="C48" s="178" t="str">
        <f>IF($A48="","",VLOOKUP($A48,選手情報入力シート!$A:$M,3,FALSE)&amp;" "&amp;VLOOKUP($A48,選手情報入力シート!$A:$M,4,FALSE)&amp;" ("&amp;VLOOKUP($A48,選手情報入力シート!$A:$M,9,FALSE)&amp;")")</f>
        <v/>
      </c>
      <c r="D48" s="235"/>
      <c r="E48" s="235"/>
      <c r="F48" s="242" t="str">
        <f t="shared" si="17"/>
        <v/>
      </c>
      <c r="G48" s="252"/>
      <c r="H48" s="178" t="str">
        <f t="shared" si="20"/>
        <v/>
      </c>
      <c r="I48" s="235"/>
      <c r="J48" s="242" t="str">
        <f t="shared" si="18"/>
        <v/>
      </c>
      <c r="K48" s="252"/>
      <c r="L48" s="178" t="str">
        <f t="shared" si="21"/>
        <v/>
      </c>
      <c r="M48" s="241" t="str">
        <f>IF(初期ファイル設定①!$W$1=1,(IF(E48="","",(IF(MOD(VLOOKUP(E48,$O:$Q,3,FALSE),VLOOKUP($A48,選手情報入力シート!$A:$O,15,FALSE))=0,"","①Error"))))&amp;(IF(I48="","",(IF(MOD(VLOOKUP(I48,$O:$Q,3,FALSE),VLOOKUP($A48,選手情報入力シート!$A:$O,15,FALSE))=0,"","②Error")))),"")</f>
        <v/>
      </c>
      <c r="N48" s="103"/>
      <c r="O48" s="253">
        <f>IF(初期ファイル設定①!B73="","",初期ファイル設定①!B73)</f>
        <v>59</v>
      </c>
      <c r="P48" s="249" t="str">
        <f>IF(O48="","",初期ファイル設定①!C73)</f>
        <v>中学共通女子800m</v>
      </c>
      <c r="Q48" s="250">
        <f>IF(O48="","",初期ファイル設定①!D73)</f>
        <v>30</v>
      </c>
      <c r="R48" s="178">
        <f t="shared" si="16"/>
        <v>0</v>
      </c>
      <c r="S48" s="251">
        <f>IF(O48="","",初期ファイル設定①!E73)</f>
        <v>2</v>
      </c>
      <c r="T48" s="178" t="str">
        <f t="shared" si="19"/>
        <v/>
      </c>
    </row>
    <row r="49" spans="1:20" ht="18.75">
      <c r="A49" s="178" t="str">
        <f>IF(D49="","",IF(B49="","",所属情報入力シート!$A$2*1000000+D49*100000+B49))</f>
        <v/>
      </c>
      <c r="B49" s="235"/>
      <c r="C49" s="178" t="str">
        <f>IF($A49="","",VLOOKUP($A49,選手情報入力シート!$A:$M,3,FALSE)&amp;" "&amp;VLOOKUP($A49,選手情報入力シート!$A:$M,4,FALSE)&amp;" ("&amp;VLOOKUP($A49,選手情報入力シート!$A:$M,9,FALSE)&amp;")")</f>
        <v/>
      </c>
      <c r="D49" s="235"/>
      <c r="E49" s="235"/>
      <c r="F49" s="242" t="str">
        <f t="shared" si="17"/>
        <v/>
      </c>
      <c r="G49" s="252"/>
      <c r="H49" s="178" t="str">
        <f t="shared" si="20"/>
        <v/>
      </c>
      <c r="I49" s="235"/>
      <c r="J49" s="242" t="str">
        <f t="shared" si="18"/>
        <v/>
      </c>
      <c r="K49" s="252"/>
      <c r="L49" s="178" t="str">
        <f t="shared" si="21"/>
        <v/>
      </c>
      <c r="M49" s="241" t="str">
        <f>IF(初期ファイル設定①!$W$1=1,(IF(E49="","",(IF(MOD(VLOOKUP(E49,$O:$Q,3,FALSE),VLOOKUP($A49,選手情報入力シート!$A:$O,15,FALSE))=0,"","①Error"))))&amp;(IF(I49="","",(IF(MOD(VLOOKUP(I49,$O:$Q,3,FALSE),VLOOKUP($A49,選手情報入力シート!$A:$O,15,FALSE))=0,"","②Error")))),"")</f>
        <v/>
      </c>
      <c r="N49" s="103"/>
      <c r="O49" s="253">
        <f>IF(初期ファイル設定①!B74="","",初期ファイル設定①!B74)</f>
        <v>60</v>
      </c>
      <c r="P49" s="249" t="str">
        <f>IF(O49="","",初期ファイル設定①!C74)</f>
        <v>中学共通女子1500m</v>
      </c>
      <c r="Q49" s="250">
        <f>IF(O49="","",初期ファイル設定①!D74)</f>
        <v>30</v>
      </c>
      <c r="R49" s="178">
        <f t="shared" si="16"/>
        <v>0</v>
      </c>
      <c r="S49" s="251">
        <f>IF(O49="","",初期ファイル設定①!E74)</f>
        <v>2</v>
      </c>
      <c r="T49" s="178" t="str">
        <f t="shared" si="19"/>
        <v/>
      </c>
    </row>
    <row r="50" spans="1:20" ht="18.75">
      <c r="A50" s="178" t="str">
        <f>IF(D50="","",IF(B50="","",所属情報入力シート!$A$2*1000000+D50*100000+B50))</f>
        <v/>
      </c>
      <c r="B50" s="235"/>
      <c r="C50" s="178" t="str">
        <f>IF($A50="","",VLOOKUP($A50,選手情報入力シート!$A:$M,3,FALSE)&amp;" "&amp;VLOOKUP($A50,選手情報入力シート!$A:$M,4,FALSE)&amp;" ("&amp;VLOOKUP($A50,選手情報入力シート!$A:$M,9,FALSE)&amp;")")</f>
        <v/>
      </c>
      <c r="D50" s="235"/>
      <c r="E50" s="235"/>
      <c r="F50" s="242" t="str">
        <f t="shared" si="17"/>
        <v/>
      </c>
      <c r="G50" s="252"/>
      <c r="H50" s="178" t="str">
        <f t="shared" si="20"/>
        <v/>
      </c>
      <c r="I50" s="235"/>
      <c r="J50" s="242" t="str">
        <f t="shared" si="18"/>
        <v/>
      </c>
      <c r="K50" s="252"/>
      <c r="L50" s="178" t="str">
        <f t="shared" si="21"/>
        <v/>
      </c>
      <c r="M50" s="241" t="str">
        <f>IF(初期ファイル設定①!$W$1=1,(IF(E50="","",(IF(MOD(VLOOKUP(E50,$O:$Q,3,FALSE),VLOOKUP($A50,選手情報入力シート!$A:$O,15,FALSE))=0,"","①Error"))))&amp;(IF(I50="","",(IF(MOD(VLOOKUP(I50,$O:$Q,3,FALSE),VLOOKUP($A50,選手情報入力シート!$A:$O,15,FALSE))=0,"","②Error")))),"")</f>
        <v/>
      </c>
      <c r="N50" s="103"/>
      <c r="O50" s="253">
        <f>IF(初期ファイル設定①!B75="","",初期ファイル設定①!B75)</f>
        <v>62</v>
      </c>
      <c r="P50" s="249" t="str">
        <f>IF(O50="","",初期ファイル設定①!C75)</f>
        <v>中学共通女子100mH(0.762m)</v>
      </c>
      <c r="Q50" s="250">
        <f>IF(O50="","",初期ファイル設定①!D75)</f>
        <v>30</v>
      </c>
      <c r="R50" s="178">
        <f t="shared" si="16"/>
        <v>0</v>
      </c>
      <c r="S50" s="251">
        <f>IF(O50="","",初期ファイル設定①!E75)</f>
        <v>2</v>
      </c>
      <c r="T50" s="178" t="str">
        <f t="shared" si="19"/>
        <v/>
      </c>
    </row>
    <row r="51" spans="1:20" ht="18.75">
      <c r="A51" s="178" t="str">
        <f>IF(D51="","",IF(B51="","",所属情報入力シート!$A$2*1000000+D51*100000+B51))</f>
        <v/>
      </c>
      <c r="B51" s="235"/>
      <c r="C51" s="178" t="str">
        <f>IF($A51="","",VLOOKUP($A51,選手情報入力シート!$A:$M,3,FALSE)&amp;" "&amp;VLOOKUP($A51,選手情報入力シート!$A:$M,4,FALSE)&amp;" ("&amp;VLOOKUP($A51,選手情報入力シート!$A:$M,9,FALSE)&amp;")")</f>
        <v/>
      </c>
      <c r="D51" s="235"/>
      <c r="E51" s="235"/>
      <c r="F51" s="242" t="str">
        <f t="shared" si="17"/>
        <v/>
      </c>
      <c r="G51" s="252"/>
      <c r="H51" s="178" t="str">
        <f t="shared" si="20"/>
        <v/>
      </c>
      <c r="I51" s="235"/>
      <c r="J51" s="242" t="str">
        <f t="shared" si="18"/>
        <v/>
      </c>
      <c r="K51" s="252"/>
      <c r="L51" s="178" t="str">
        <f t="shared" si="21"/>
        <v/>
      </c>
      <c r="M51" s="241" t="str">
        <f>IF(初期ファイル設定①!$W$1=1,(IF(E51="","",(IF(MOD(VLOOKUP(E51,$O:$Q,3,FALSE),VLOOKUP($A51,選手情報入力シート!$A:$O,15,FALSE))=0,"","①Error"))))&amp;(IF(I51="","",(IF(MOD(VLOOKUP(I51,$O:$Q,3,FALSE),VLOOKUP($A51,選手情報入力シート!$A:$O,15,FALSE))=0,"","②Error")))),"")</f>
        <v/>
      </c>
      <c r="N51" s="103"/>
      <c r="O51" s="253">
        <f>IF(初期ファイル設定①!B76="","",初期ファイル設定①!B76)</f>
        <v>66</v>
      </c>
      <c r="P51" s="249" t="str">
        <f>IF(O51="","",初期ファイル設定①!C76)</f>
        <v>中学共通女子走高跳</v>
      </c>
      <c r="Q51" s="250">
        <f>IF(O51="","",初期ファイル設定①!D76)</f>
        <v>30</v>
      </c>
      <c r="R51" s="178">
        <f t="shared" si="16"/>
        <v>0</v>
      </c>
      <c r="S51" s="251">
        <f>IF(O51="","",初期ファイル設定①!E76)</f>
        <v>2</v>
      </c>
      <c r="T51" s="178" t="str">
        <f t="shared" si="19"/>
        <v/>
      </c>
    </row>
    <row r="52" spans="1:20" ht="18.75">
      <c r="A52" s="178" t="str">
        <f>IF(D52="","",IF(B52="","",所属情報入力シート!$A$2*1000000+D52*100000+B52))</f>
        <v/>
      </c>
      <c r="B52" s="235"/>
      <c r="C52" s="178" t="str">
        <f>IF($A52="","",VLOOKUP($A52,選手情報入力シート!$A:$M,3,FALSE)&amp;" "&amp;VLOOKUP($A52,選手情報入力シート!$A:$M,4,FALSE)&amp;" ("&amp;VLOOKUP($A52,選手情報入力シート!$A:$M,9,FALSE)&amp;")")</f>
        <v/>
      </c>
      <c r="D52" s="235"/>
      <c r="E52" s="235"/>
      <c r="F52" s="242" t="str">
        <f t="shared" si="17"/>
        <v/>
      </c>
      <c r="G52" s="252"/>
      <c r="H52" s="178" t="str">
        <f t="shared" si="20"/>
        <v/>
      </c>
      <c r="I52" s="235"/>
      <c r="J52" s="242" t="str">
        <f t="shared" si="18"/>
        <v/>
      </c>
      <c r="K52" s="252"/>
      <c r="L52" s="178" t="str">
        <f t="shared" si="21"/>
        <v/>
      </c>
      <c r="M52" s="241" t="str">
        <f>IF(初期ファイル設定①!$W$1=1,(IF(E52="","",(IF(MOD(VLOOKUP(E52,$O:$Q,3,FALSE),VLOOKUP($A52,選手情報入力シート!$A:$O,15,FALSE))=0,"","①Error"))))&amp;(IF(I52="","",(IF(MOD(VLOOKUP(I52,$O:$Q,3,FALSE),VLOOKUP($A52,選手情報入力シート!$A:$O,15,FALSE))=0,"","②Error")))),"")</f>
        <v/>
      </c>
      <c r="N52" s="103"/>
      <c r="O52" s="253">
        <f>IF(初期ファイル設定①!B77="","",初期ファイル設定①!B77)</f>
        <v>67</v>
      </c>
      <c r="P52" s="249" t="str">
        <f>IF(O52="","",初期ファイル設定①!C77)</f>
        <v>中学共通女子棒高跳</v>
      </c>
      <c r="Q52" s="250">
        <f>IF(O52="","",初期ファイル設定①!D77)</f>
        <v>30</v>
      </c>
      <c r="R52" s="178">
        <f t="shared" si="16"/>
        <v>0</v>
      </c>
      <c r="S52" s="251">
        <f>IF(O52="","",初期ファイル設定①!E77)</f>
        <v>2</v>
      </c>
      <c r="T52" s="178" t="str">
        <f t="shared" si="19"/>
        <v/>
      </c>
    </row>
    <row r="53" spans="1:20" ht="18.75">
      <c r="A53" s="178" t="str">
        <f>IF(D53="","",IF(B53="","",所属情報入力シート!$A$2*1000000+D53*100000+B53))</f>
        <v/>
      </c>
      <c r="B53" s="235"/>
      <c r="C53" s="178" t="str">
        <f>IF($A53="","",VLOOKUP($A53,選手情報入力シート!$A:$M,3,FALSE)&amp;" "&amp;VLOOKUP($A53,選手情報入力シート!$A:$M,4,FALSE)&amp;" ("&amp;VLOOKUP($A53,選手情報入力シート!$A:$M,9,FALSE)&amp;")")</f>
        <v/>
      </c>
      <c r="D53" s="235"/>
      <c r="E53" s="235"/>
      <c r="F53" s="242" t="str">
        <f t="shared" si="17"/>
        <v/>
      </c>
      <c r="G53" s="252"/>
      <c r="H53" s="178" t="str">
        <f t="shared" si="20"/>
        <v/>
      </c>
      <c r="I53" s="235"/>
      <c r="J53" s="242" t="str">
        <f t="shared" si="18"/>
        <v/>
      </c>
      <c r="K53" s="252"/>
      <c r="L53" s="178" t="str">
        <f t="shared" si="21"/>
        <v/>
      </c>
      <c r="M53" s="241" t="str">
        <f>IF(初期ファイル設定①!$W$1=1,(IF(E53="","",(IF(MOD(VLOOKUP(E53,$O:$Q,3,FALSE),VLOOKUP($A53,選手情報入力シート!$A:$O,15,FALSE))=0,"","①Error"))))&amp;(IF(I53="","",(IF(MOD(VLOOKUP(I53,$O:$Q,3,FALSE),VLOOKUP($A53,選手情報入力シート!$A:$O,15,FALSE))=0,"","②Error")))),"")</f>
        <v/>
      </c>
      <c r="N53" s="103"/>
      <c r="O53" s="253">
        <f>IF(初期ファイル設定①!B78="","",初期ファイル設定①!B78)</f>
        <v>68</v>
      </c>
      <c r="P53" s="249" t="str">
        <f>IF(O53="","",初期ファイル設定①!C78)</f>
        <v>中学1年女子走幅跳</v>
      </c>
      <c r="Q53" s="250">
        <f>IF(O53="","",初期ファイル設定①!D78)</f>
        <v>5</v>
      </c>
      <c r="R53" s="178">
        <f t="shared" si="16"/>
        <v>0</v>
      </c>
      <c r="S53" s="251">
        <f>IF(O53="","",初期ファイル設定①!E78)</f>
        <v>2</v>
      </c>
      <c r="T53" s="178" t="str">
        <f t="shared" si="19"/>
        <v/>
      </c>
    </row>
    <row r="54" spans="1:20" ht="18.75">
      <c r="A54" s="178" t="str">
        <f>IF(D54="","",IF(B54="","",所属情報入力シート!$A$2*1000000+D54*100000+B54))</f>
        <v/>
      </c>
      <c r="B54" s="235"/>
      <c r="C54" s="178" t="str">
        <f>IF($A54="","",VLOOKUP($A54,選手情報入力シート!$A:$M,3,FALSE)&amp;" "&amp;VLOOKUP($A54,選手情報入力シート!$A:$M,4,FALSE)&amp;" ("&amp;VLOOKUP($A54,選手情報入力シート!$A:$M,9,FALSE)&amp;")")</f>
        <v/>
      </c>
      <c r="D54" s="235"/>
      <c r="E54" s="235"/>
      <c r="F54" s="242" t="str">
        <f t="shared" ref="F54:F85" si="23">IF(E54="","",VLOOKUP(E54,$O:$P,2,FALSE))</f>
        <v/>
      </c>
      <c r="G54" s="252"/>
      <c r="H54" s="178" t="str">
        <f t="shared" si="20"/>
        <v/>
      </c>
      <c r="I54" s="235"/>
      <c r="J54" s="242" t="str">
        <f t="shared" ref="J54:J85" si="24">IF(I54="","",VLOOKUP(I54,$O:$P,2,FALSE))</f>
        <v/>
      </c>
      <c r="K54" s="252"/>
      <c r="L54" s="178" t="str">
        <f t="shared" si="21"/>
        <v/>
      </c>
      <c r="M54" s="241" t="str">
        <f>IF(初期ファイル設定①!$W$1=1,(IF(E54="","",(IF(MOD(VLOOKUP(E54,$O:$Q,3,FALSE),VLOOKUP($A54,選手情報入力シート!$A:$O,15,FALSE))=0,"","①Error"))))&amp;(IF(I54="","",(IF(MOD(VLOOKUP(I54,$O:$Q,3,FALSE),VLOOKUP($A54,選手情報入力シート!$A:$O,15,FALSE))=0,"","②Error")))),"")</f>
        <v/>
      </c>
      <c r="N54" s="103"/>
      <c r="O54" s="253">
        <f>IF(初期ファイル設定①!B79="","",初期ファイル設定①!B79)</f>
        <v>69</v>
      </c>
      <c r="P54" s="249" t="str">
        <f>IF(O54="","",初期ファイル設定①!C79)</f>
        <v>中学2年女子走幅跳</v>
      </c>
      <c r="Q54" s="250">
        <f>IF(O54="","",初期ファイル設定①!D79)</f>
        <v>2</v>
      </c>
      <c r="R54" s="178">
        <f t="shared" si="16"/>
        <v>0</v>
      </c>
      <c r="S54" s="251">
        <f>IF(O54="","",初期ファイル設定①!E79)</f>
        <v>2</v>
      </c>
      <c r="T54" s="178" t="str">
        <f t="shared" si="19"/>
        <v/>
      </c>
    </row>
    <row r="55" spans="1:20" ht="18.75">
      <c r="A55" s="178" t="str">
        <f>IF(D55="","",IF(B55="","",所属情報入力シート!$A$2*1000000+D55*100000+B55))</f>
        <v/>
      </c>
      <c r="B55" s="235"/>
      <c r="C55" s="178" t="str">
        <f>IF($A55="","",VLOOKUP($A55,選手情報入力シート!$A:$M,3,FALSE)&amp;" "&amp;VLOOKUP($A55,選手情報入力シート!$A:$M,4,FALSE)&amp;" ("&amp;VLOOKUP($A55,選手情報入力シート!$A:$M,9,FALSE)&amp;")")</f>
        <v/>
      </c>
      <c r="D55" s="235"/>
      <c r="E55" s="235"/>
      <c r="F55" s="242" t="str">
        <f t="shared" si="23"/>
        <v/>
      </c>
      <c r="G55" s="252"/>
      <c r="H55" s="178" t="str">
        <f t="shared" si="20"/>
        <v/>
      </c>
      <c r="I55" s="235"/>
      <c r="J55" s="242" t="str">
        <f t="shared" si="24"/>
        <v/>
      </c>
      <c r="K55" s="252"/>
      <c r="L55" s="178" t="str">
        <f t="shared" si="21"/>
        <v/>
      </c>
      <c r="M55" s="241" t="str">
        <f>IF(初期ファイル設定①!$W$1=1,(IF(E55="","",(IF(MOD(VLOOKUP(E55,$O:$Q,3,FALSE),VLOOKUP($A55,選手情報入力シート!$A:$O,15,FALSE))=0,"","①Error"))))&amp;(IF(I55="","",(IF(MOD(VLOOKUP(I55,$O:$Q,3,FALSE),VLOOKUP($A55,選手情報入力シート!$A:$O,15,FALSE))=0,"","②Error")))),"")</f>
        <v/>
      </c>
      <c r="N55" s="127"/>
      <c r="O55" s="253">
        <f>IF(初期ファイル設定①!B80="","",初期ファイル設定①!B80)</f>
        <v>72</v>
      </c>
      <c r="P55" s="249" t="str">
        <f>IF(O55="","",初期ファイル設定①!C80)</f>
        <v>中学共通女子砲丸投(2.721kg)</v>
      </c>
      <c r="Q55" s="250">
        <f>IF(O55="","",初期ファイル設定①!D80)</f>
        <v>30</v>
      </c>
      <c r="R55" s="178">
        <f t="shared" si="16"/>
        <v>0</v>
      </c>
      <c r="S55" s="251">
        <f>IF(O55="","",初期ファイル設定①!E80)</f>
        <v>2</v>
      </c>
      <c r="T55" s="178" t="str">
        <f t="shared" si="19"/>
        <v/>
      </c>
    </row>
    <row r="56" spans="1:20" ht="18.75">
      <c r="A56" s="178" t="str">
        <f>IF(D56="","",IF(B56="","",所属情報入力シート!$A$2*1000000+D56*100000+B56))</f>
        <v/>
      </c>
      <c r="B56" s="235"/>
      <c r="C56" s="178" t="str">
        <f>IF($A56="","",VLOOKUP($A56,選手情報入力シート!$A:$M,3,FALSE)&amp;" "&amp;VLOOKUP($A56,選手情報入力シート!$A:$M,4,FALSE)&amp;" ("&amp;VLOOKUP($A56,選手情報入力シート!$A:$M,9,FALSE)&amp;")")</f>
        <v/>
      </c>
      <c r="D56" s="235"/>
      <c r="E56" s="235"/>
      <c r="F56" s="242" t="str">
        <f t="shared" si="23"/>
        <v/>
      </c>
      <c r="G56" s="252"/>
      <c r="H56" s="178" t="str">
        <f t="shared" si="20"/>
        <v/>
      </c>
      <c r="I56" s="235"/>
      <c r="J56" s="242" t="str">
        <f t="shared" si="24"/>
        <v/>
      </c>
      <c r="K56" s="252"/>
      <c r="L56" s="178" t="str">
        <f t="shared" si="21"/>
        <v/>
      </c>
      <c r="M56" s="241" t="str">
        <f>IF(初期ファイル設定①!$W$1=1,(IF(E56="","",(IF(MOD(VLOOKUP(E56,$O:$Q,3,FALSE),VLOOKUP($A56,選手情報入力シート!$A:$O,15,FALSE))=0,"","①Error"))))&amp;(IF(I56="","",(IF(MOD(VLOOKUP(I56,$O:$Q,3,FALSE),VLOOKUP($A56,選手情報入力シート!$A:$O,15,FALSE))=0,"","②Error")))),"")</f>
        <v/>
      </c>
      <c r="N56" s="127"/>
      <c r="O56" s="253">
        <f>IF(初期ファイル設定①!B81="","",初期ファイル設定①!B81)</f>
        <v>73</v>
      </c>
      <c r="P56" s="249" t="str">
        <f>IF(O56="","",初期ファイル設定①!C81)</f>
        <v>中学共通女子円盤投(1.000kg)</v>
      </c>
      <c r="Q56" s="250">
        <f>IF(O56="","",初期ファイル設定①!D81)</f>
        <v>30</v>
      </c>
      <c r="R56" s="178">
        <f t="shared" si="16"/>
        <v>0</v>
      </c>
      <c r="S56" s="251">
        <f>IF(O56="","",初期ファイル設定①!E81)</f>
        <v>2</v>
      </c>
      <c r="T56" s="178" t="str">
        <f t="shared" si="19"/>
        <v/>
      </c>
    </row>
    <row r="57" spans="1:20" ht="18.75">
      <c r="A57" s="178" t="str">
        <f>IF(D57="","",IF(B57="","",所属情報入力シート!$A$2*1000000+D57*100000+B57))</f>
        <v/>
      </c>
      <c r="B57" s="235"/>
      <c r="C57" s="178" t="str">
        <f>IF($A57="","",VLOOKUP($A57,選手情報入力シート!$A:$M,3,FALSE)&amp;" "&amp;VLOOKUP($A57,選手情報入力シート!$A:$M,4,FALSE)&amp;" ("&amp;VLOOKUP($A57,選手情報入力シート!$A:$M,9,FALSE)&amp;")")</f>
        <v/>
      </c>
      <c r="D57" s="235"/>
      <c r="E57" s="235"/>
      <c r="F57" s="242" t="str">
        <f t="shared" si="23"/>
        <v/>
      </c>
      <c r="G57" s="252"/>
      <c r="H57" s="178" t="str">
        <f t="shared" si="20"/>
        <v/>
      </c>
      <c r="I57" s="235"/>
      <c r="J57" s="242" t="str">
        <f t="shared" si="24"/>
        <v/>
      </c>
      <c r="K57" s="252"/>
      <c r="L57" s="178" t="str">
        <f t="shared" si="21"/>
        <v/>
      </c>
      <c r="M57" s="241" t="str">
        <f>IF(初期ファイル設定①!$W$1=1,(IF(E57="","",(IF(MOD(VLOOKUP(E57,$O:$Q,3,FALSE),VLOOKUP($A57,選手情報入力シート!$A:$O,15,FALSE))=0,"","①Error"))))&amp;(IF(I57="","",(IF(MOD(VLOOKUP(I57,$O:$Q,3,FALSE),VLOOKUP($A57,選手情報入力シート!$A:$O,15,FALSE))=0,"","②Error")))),"")</f>
        <v/>
      </c>
      <c r="N57" s="127"/>
      <c r="O57" s="253">
        <f>IF(初期ファイル設定①!B82="","",初期ファイル設定①!B82)</f>
        <v>74</v>
      </c>
      <c r="P57" s="249" t="str">
        <f>IF(O57="","",初期ファイル設定①!C82)</f>
        <v>中学共通女子四種競技(女子)</v>
      </c>
      <c r="Q57" s="250">
        <f>IF(O57="","",初期ファイル設定①!D82)</f>
        <v>30</v>
      </c>
      <c r="R57" s="178">
        <f t="shared" si="16"/>
        <v>0</v>
      </c>
      <c r="S57" s="251">
        <f>IF(O57="","",初期ファイル設定①!E82)</f>
        <v>2</v>
      </c>
      <c r="T57" s="178" t="str">
        <f t="shared" si="19"/>
        <v/>
      </c>
    </row>
    <row r="58" spans="1:20" ht="18.75">
      <c r="A58" s="178" t="str">
        <f>IF(D58="","",IF(B58="","",所属情報入力シート!$A$2*1000000+D58*100000+B58))</f>
        <v/>
      </c>
      <c r="B58" s="235"/>
      <c r="C58" s="178" t="str">
        <f>IF($A58="","",VLOOKUP($A58,選手情報入力シート!$A:$M,3,FALSE)&amp;" "&amp;VLOOKUP($A58,選手情報入力シート!$A:$M,4,FALSE)&amp;" ("&amp;VLOOKUP($A58,選手情報入力シート!$A:$M,9,FALSE)&amp;")")</f>
        <v/>
      </c>
      <c r="D58" s="235"/>
      <c r="E58" s="235"/>
      <c r="F58" s="242" t="str">
        <f t="shared" si="23"/>
        <v/>
      </c>
      <c r="G58" s="252"/>
      <c r="H58" s="178" t="str">
        <f t="shared" si="20"/>
        <v/>
      </c>
      <c r="I58" s="235"/>
      <c r="J58" s="242" t="str">
        <f t="shared" si="24"/>
        <v/>
      </c>
      <c r="K58" s="252"/>
      <c r="L58" s="178" t="str">
        <f t="shared" si="21"/>
        <v/>
      </c>
      <c r="M58" s="241" t="str">
        <f>IF(初期ファイル設定①!$W$1=1,(IF(E58="","",(IF(MOD(VLOOKUP(E58,$O:$Q,3,FALSE),VLOOKUP($A58,選手情報入力シート!$A:$O,15,FALSE))=0,"","①Error"))))&amp;(IF(I58="","",(IF(MOD(VLOOKUP(I58,$O:$Q,3,FALSE),VLOOKUP($A58,選手情報入力シート!$A:$O,15,FALSE))=0,"","②Error")))),"")</f>
        <v/>
      </c>
      <c r="N58" s="127"/>
      <c r="O58" s="253">
        <f>IF(初期ファイル設定①!B83="","",初期ファイル設定①!B83)</f>
        <v>75</v>
      </c>
      <c r="P58" s="249" t="str">
        <f>IF(O58="","",初期ファイル設定①!C83)</f>
        <v>中学1年女子オープン100m</v>
      </c>
      <c r="Q58" s="250">
        <f>IF(O58="","",初期ファイル設定①!D83)</f>
        <v>5</v>
      </c>
      <c r="R58" s="178">
        <f t="shared" si="16"/>
        <v>0</v>
      </c>
      <c r="S58" s="251" t="str">
        <f>IF(O58="","",初期ファイル設定①!E83)</f>
        <v/>
      </c>
      <c r="T58" s="178" t="str">
        <f t="shared" si="19"/>
        <v>要項を確認してください</v>
      </c>
    </row>
    <row r="59" spans="1:20" ht="18.75">
      <c r="A59" s="178" t="str">
        <f>IF(D59="","",IF(B59="","",所属情報入力シート!$A$2*1000000+D59*100000+B59))</f>
        <v/>
      </c>
      <c r="B59" s="235"/>
      <c r="C59" s="178" t="str">
        <f>IF($A59="","",VLOOKUP($A59,選手情報入力シート!$A:$M,3,FALSE)&amp;" "&amp;VLOOKUP($A59,選手情報入力シート!$A:$M,4,FALSE)&amp;" ("&amp;VLOOKUP($A59,選手情報入力シート!$A:$M,9,FALSE)&amp;")")</f>
        <v/>
      </c>
      <c r="D59" s="235"/>
      <c r="E59" s="235"/>
      <c r="F59" s="242" t="str">
        <f t="shared" si="23"/>
        <v/>
      </c>
      <c r="G59" s="252"/>
      <c r="H59" s="178" t="str">
        <f t="shared" si="20"/>
        <v/>
      </c>
      <c r="I59" s="235"/>
      <c r="J59" s="242" t="str">
        <f t="shared" si="24"/>
        <v/>
      </c>
      <c r="K59" s="252"/>
      <c r="L59" s="178" t="str">
        <f t="shared" si="21"/>
        <v/>
      </c>
      <c r="M59" s="241" t="str">
        <f>IF(初期ファイル設定①!$W$1=1,(IF(E59="","",(IF(MOD(VLOOKUP(E59,$O:$Q,3,FALSE),VLOOKUP($A59,選手情報入力シート!$A:$O,15,FALSE))=0,"","①Error"))))&amp;(IF(I59="","",(IF(MOD(VLOOKUP(I59,$O:$Q,3,FALSE),VLOOKUP($A59,選手情報入力シート!$A:$O,15,FALSE))=0,"","②Error")))),"")</f>
        <v/>
      </c>
      <c r="O59" s="253">
        <f>IF(初期ファイル設定①!B84="","",初期ファイル設定①!B84)</f>
        <v>76</v>
      </c>
      <c r="P59" s="249" t="str">
        <f>IF(O59="","",初期ファイル設定①!C84)</f>
        <v>中学2年女子オープン100m</v>
      </c>
      <c r="Q59" s="250">
        <f>IF(O59="","",初期ファイル設定①!D84)</f>
        <v>2</v>
      </c>
      <c r="R59" s="178">
        <f t="shared" si="16"/>
        <v>0</v>
      </c>
      <c r="S59" s="251" t="str">
        <f>IF(O59="","",初期ファイル設定①!E84)</f>
        <v/>
      </c>
      <c r="T59" s="178" t="str">
        <f t="shared" si="19"/>
        <v>要項を確認してください</v>
      </c>
    </row>
    <row r="60" spans="1:20" ht="18.75">
      <c r="A60" s="178" t="str">
        <f>IF(D60="","",IF(B60="","",所属情報入力シート!$A$2*1000000+D60*100000+B60))</f>
        <v/>
      </c>
      <c r="B60" s="235"/>
      <c r="C60" s="178" t="str">
        <f>IF($A60="","",VLOOKUP($A60,選手情報入力シート!$A:$M,3,FALSE)&amp;" "&amp;VLOOKUP($A60,選手情報入力シート!$A:$M,4,FALSE)&amp;" ("&amp;VLOOKUP($A60,選手情報入力シート!$A:$M,9,FALSE)&amp;")")</f>
        <v/>
      </c>
      <c r="D60" s="235"/>
      <c r="E60" s="235"/>
      <c r="F60" s="242" t="str">
        <f t="shared" si="23"/>
        <v/>
      </c>
      <c r="G60" s="252"/>
      <c r="H60" s="178" t="str">
        <f t="shared" si="20"/>
        <v/>
      </c>
      <c r="I60" s="235"/>
      <c r="J60" s="242" t="str">
        <f t="shared" si="24"/>
        <v/>
      </c>
      <c r="K60" s="252"/>
      <c r="L60" s="178" t="str">
        <f t="shared" si="21"/>
        <v/>
      </c>
      <c r="M60" s="241" t="str">
        <f>IF(初期ファイル設定①!$W$1=1,(IF(E60="","",(IF(MOD(VLOOKUP(E60,$O:$Q,3,FALSE),VLOOKUP($A60,選手情報入力シート!$A:$O,15,FALSE))=0,"","①Error"))))&amp;(IF(I60="","",(IF(MOD(VLOOKUP(I60,$O:$Q,3,FALSE),VLOOKUP($A60,選手情報入力シート!$A:$O,15,FALSE))=0,"","②Error")))),"")</f>
        <v/>
      </c>
      <c r="O60" s="253">
        <f>IF(初期ファイル設定①!B85="","",初期ファイル設定①!B85)</f>
        <v>79</v>
      </c>
      <c r="P60" s="249" t="str">
        <f>IF(O60="","",初期ファイル設定①!C85)</f>
        <v>中学共通女子オープン1500m</v>
      </c>
      <c r="Q60" s="250">
        <f>IF(O60="","",初期ファイル設定①!D85)</f>
        <v>30</v>
      </c>
      <c r="R60" s="178">
        <f t="shared" si="16"/>
        <v>0</v>
      </c>
      <c r="S60" s="251" t="str">
        <f>IF(O60="","",初期ファイル設定①!E85)</f>
        <v/>
      </c>
      <c r="T60" s="178" t="str">
        <f t="shared" si="19"/>
        <v>要項を確認してください</v>
      </c>
    </row>
    <row r="61" spans="1:20" ht="18.75">
      <c r="A61" s="178" t="str">
        <f>IF(D61="","",IF(B61="","",所属情報入力シート!$A$2*1000000+D61*100000+B61))</f>
        <v/>
      </c>
      <c r="B61" s="235"/>
      <c r="C61" s="178" t="str">
        <f>IF($A61="","",VLOOKUP($A61,選手情報入力シート!$A:$M,3,FALSE)&amp;" "&amp;VLOOKUP($A61,選手情報入力シート!$A:$M,4,FALSE)&amp;" ("&amp;VLOOKUP($A61,選手情報入力シート!$A:$M,9,FALSE)&amp;")")</f>
        <v/>
      </c>
      <c r="D61" s="235"/>
      <c r="E61" s="235"/>
      <c r="F61" s="242" t="str">
        <f t="shared" si="23"/>
        <v/>
      </c>
      <c r="G61" s="252"/>
      <c r="H61" s="178" t="str">
        <f t="shared" si="20"/>
        <v/>
      </c>
      <c r="I61" s="235"/>
      <c r="J61" s="242" t="str">
        <f t="shared" si="24"/>
        <v/>
      </c>
      <c r="K61" s="252"/>
      <c r="L61" s="178" t="str">
        <f t="shared" si="21"/>
        <v/>
      </c>
      <c r="M61" s="241" t="str">
        <f>IF(初期ファイル設定①!$W$1=1,(IF(E61="","",(IF(MOD(VLOOKUP(E61,$O:$Q,3,FALSE),VLOOKUP($A61,選手情報入力シート!$A:$O,15,FALSE))=0,"","①Error"))))&amp;(IF(I61="","",(IF(MOD(VLOOKUP(I61,$O:$Q,3,FALSE),VLOOKUP($A61,選手情報入力シート!$A:$O,15,FALSE))=0,"","②Error")))),"")</f>
        <v/>
      </c>
      <c r="O61" s="253">
        <f>IF(初期ファイル設定①!B86="","",初期ファイル設定①!B86)</f>
        <v>80</v>
      </c>
      <c r="P61" s="249" t="str">
        <f>IF(O61="","",初期ファイル設定①!C86)</f>
        <v>中学共通女子オープン棒高跳</v>
      </c>
      <c r="Q61" s="250">
        <f>IF(O61="","",初期ファイル設定①!D86)</f>
        <v>30</v>
      </c>
      <c r="R61" s="178">
        <f t="shared" si="16"/>
        <v>0</v>
      </c>
      <c r="S61" s="251" t="str">
        <f>IF(O61="","",初期ファイル設定①!E86)</f>
        <v/>
      </c>
      <c r="T61" s="178" t="str">
        <f t="shared" si="19"/>
        <v>要項を確認してください</v>
      </c>
    </row>
    <row r="62" spans="1:20" ht="18.75">
      <c r="A62" s="178" t="str">
        <f>IF(D62="","",IF(B62="","",所属情報入力シート!$A$2*1000000+D62*100000+B62))</f>
        <v/>
      </c>
      <c r="B62" s="235"/>
      <c r="C62" s="178" t="str">
        <f>IF($A62="","",VLOOKUP($A62,選手情報入力シート!$A:$M,3,FALSE)&amp;" "&amp;VLOOKUP($A62,選手情報入力シート!$A:$M,4,FALSE)&amp;" ("&amp;VLOOKUP($A62,選手情報入力シート!$A:$M,9,FALSE)&amp;")")</f>
        <v/>
      </c>
      <c r="D62" s="235"/>
      <c r="E62" s="235"/>
      <c r="F62" s="242" t="str">
        <f t="shared" si="23"/>
        <v/>
      </c>
      <c r="G62" s="252"/>
      <c r="H62" s="178" t="str">
        <f t="shared" si="20"/>
        <v/>
      </c>
      <c r="I62" s="235"/>
      <c r="J62" s="242" t="str">
        <f t="shared" si="24"/>
        <v/>
      </c>
      <c r="K62" s="252"/>
      <c r="L62" s="178" t="str">
        <f t="shared" si="21"/>
        <v/>
      </c>
      <c r="M62" s="241" t="str">
        <f>IF(初期ファイル設定①!$W$1=1,(IF(E62="","",(IF(MOD(VLOOKUP(E62,$O:$Q,3,FALSE),VLOOKUP($A62,選手情報入力シート!$A:$O,15,FALSE))=0,"","①Error"))))&amp;(IF(I62="","",(IF(MOD(VLOOKUP(I62,$O:$Q,3,FALSE),VLOOKUP($A62,選手情報入力シート!$A:$O,15,FALSE))=0,"","②Error")))),"")</f>
        <v/>
      </c>
      <c r="O62" s="253" t="str">
        <f>IF(初期ファイル設定①!B87="","",初期ファイル設定①!B87)</f>
        <v/>
      </c>
      <c r="P62" s="249" t="str">
        <f>IF(O62="","",初期ファイル設定①!C87)</f>
        <v/>
      </c>
      <c r="Q62" s="250" t="str">
        <f>IF(O62="","",初期ファイル設定①!D87)</f>
        <v/>
      </c>
      <c r="R62" s="178" t="str">
        <f t="shared" si="16"/>
        <v/>
      </c>
      <c r="S62" s="251" t="str">
        <f>IF(O62="","",初期ファイル設定①!E87)</f>
        <v/>
      </c>
      <c r="T62" s="178" t="str">
        <f t="shared" si="19"/>
        <v/>
      </c>
    </row>
    <row r="63" spans="1:20" ht="18.75">
      <c r="A63" s="178" t="str">
        <f>IF(D63="","",IF(B63="","",所属情報入力シート!$A$2*1000000+D63*100000+B63))</f>
        <v/>
      </c>
      <c r="B63" s="235"/>
      <c r="C63" s="178" t="str">
        <f>IF($A63="","",VLOOKUP($A63,選手情報入力シート!$A:$M,3,FALSE)&amp;" "&amp;VLOOKUP($A63,選手情報入力シート!$A:$M,4,FALSE)&amp;" ("&amp;VLOOKUP($A63,選手情報入力シート!$A:$M,9,FALSE)&amp;")")</f>
        <v/>
      </c>
      <c r="D63" s="235"/>
      <c r="E63" s="235"/>
      <c r="F63" s="242" t="str">
        <f t="shared" si="23"/>
        <v/>
      </c>
      <c r="G63" s="252"/>
      <c r="H63" s="178" t="str">
        <f t="shared" si="20"/>
        <v/>
      </c>
      <c r="I63" s="235"/>
      <c r="J63" s="242" t="str">
        <f t="shared" si="24"/>
        <v/>
      </c>
      <c r="K63" s="252"/>
      <c r="L63" s="178" t="str">
        <f t="shared" si="21"/>
        <v/>
      </c>
      <c r="M63" s="241" t="str">
        <f>IF(初期ファイル設定①!$W$1=1,(IF(E63="","",(IF(MOD(VLOOKUP(E63,$O:$Q,3,FALSE),VLOOKUP($A63,選手情報入力シート!$A:$O,15,FALSE))=0,"","①Error"))))&amp;(IF(I63="","",(IF(MOD(VLOOKUP(I63,$O:$Q,3,FALSE),VLOOKUP($A63,選手情報入力シート!$A:$O,15,FALSE))=0,"","②Error")))),"")</f>
        <v/>
      </c>
      <c r="O63" s="253" t="str">
        <f>IF(初期ファイル設定①!B88="","",初期ファイル設定①!B88)</f>
        <v/>
      </c>
      <c r="P63" s="249" t="str">
        <f>IF(O63="","",初期ファイル設定①!C88)</f>
        <v/>
      </c>
      <c r="Q63" s="250" t="str">
        <f>IF(O63="","",初期ファイル設定①!D88)</f>
        <v/>
      </c>
      <c r="R63" s="178" t="str">
        <f t="shared" si="16"/>
        <v/>
      </c>
      <c r="S63" s="251" t="str">
        <f>IF(O63="","",初期ファイル設定①!E88)</f>
        <v/>
      </c>
      <c r="T63" s="178" t="str">
        <f t="shared" si="19"/>
        <v/>
      </c>
    </row>
    <row r="64" spans="1:20" ht="18.75">
      <c r="A64" s="178" t="str">
        <f>IF(D64="","",IF(B64="","",所属情報入力シート!$A$2*1000000+D64*100000+B64))</f>
        <v/>
      </c>
      <c r="B64" s="235"/>
      <c r="C64" s="178" t="str">
        <f>IF($A64="","",VLOOKUP($A64,選手情報入力シート!$A:$M,3,FALSE)&amp;" "&amp;VLOOKUP($A64,選手情報入力シート!$A:$M,4,FALSE)&amp;" ("&amp;VLOOKUP($A64,選手情報入力シート!$A:$M,9,FALSE)&amp;")")</f>
        <v/>
      </c>
      <c r="D64" s="235"/>
      <c r="E64" s="235"/>
      <c r="F64" s="242" t="str">
        <f t="shared" si="23"/>
        <v/>
      </c>
      <c r="G64" s="252"/>
      <c r="H64" s="178" t="str">
        <f t="shared" si="20"/>
        <v/>
      </c>
      <c r="I64" s="235"/>
      <c r="J64" s="242" t="str">
        <f t="shared" si="24"/>
        <v/>
      </c>
      <c r="K64" s="252"/>
      <c r="L64" s="178" t="str">
        <f t="shared" si="21"/>
        <v/>
      </c>
      <c r="M64" s="241" t="str">
        <f>IF(初期ファイル設定①!$W$1=1,(IF(E64="","",(IF(MOD(VLOOKUP(E64,$O:$Q,3,FALSE),VLOOKUP($A64,選手情報入力シート!$A:$O,15,FALSE))=0,"","①Error"))))&amp;(IF(I64="","",(IF(MOD(VLOOKUP(I64,$O:$Q,3,FALSE),VLOOKUP($A64,選手情報入力シート!$A:$O,15,FALSE))=0,"","②Error")))),"")</f>
        <v/>
      </c>
      <c r="O64" s="253" t="str">
        <f>IF(初期ファイル設定①!B89="","",初期ファイル設定①!B89)</f>
        <v/>
      </c>
      <c r="P64" s="249" t="str">
        <f>IF(O64="","",初期ファイル設定①!C89)</f>
        <v/>
      </c>
      <c r="Q64" s="250" t="str">
        <f>IF(O64="","",初期ファイル設定①!D89)</f>
        <v/>
      </c>
      <c r="R64" s="178" t="str">
        <f t="shared" si="16"/>
        <v/>
      </c>
      <c r="S64" s="251" t="str">
        <f>IF(O64="","",初期ファイル設定①!E89)</f>
        <v/>
      </c>
      <c r="T64" s="178" t="str">
        <f t="shared" si="19"/>
        <v/>
      </c>
    </row>
    <row r="65" spans="1:20" ht="18.75">
      <c r="A65" s="178" t="str">
        <f>IF(D65="","",IF(B65="","",所属情報入力シート!$A$2*1000000+D65*100000+B65))</f>
        <v/>
      </c>
      <c r="B65" s="235"/>
      <c r="C65" s="178" t="str">
        <f>IF($A65="","",VLOOKUP($A65,選手情報入力シート!$A:$M,3,FALSE)&amp;" "&amp;VLOOKUP($A65,選手情報入力シート!$A:$M,4,FALSE)&amp;" ("&amp;VLOOKUP($A65,選手情報入力シート!$A:$M,9,FALSE)&amp;")")</f>
        <v/>
      </c>
      <c r="D65" s="235"/>
      <c r="E65" s="235"/>
      <c r="F65" s="242" t="str">
        <f t="shared" si="23"/>
        <v/>
      </c>
      <c r="G65" s="252"/>
      <c r="H65" s="178" t="str">
        <f t="shared" si="20"/>
        <v/>
      </c>
      <c r="I65" s="235"/>
      <c r="J65" s="242" t="str">
        <f t="shared" si="24"/>
        <v/>
      </c>
      <c r="K65" s="252"/>
      <c r="L65" s="178" t="str">
        <f t="shared" si="21"/>
        <v/>
      </c>
      <c r="M65" s="241" t="str">
        <f>IF(初期ファイル設定①!$W$1=1,(IF(E65="","",(IF(MOD(VLOOKUP(E65,$O:$Q,3,FALSE),VLOOKUP($A65,選手情報入力シート!$A:$O,15,FALSE))=0,"","①Error"))))&amp;(IF(I65="","",(IF(MOD(VLOOKUP(I65,$O:$Q,3,FALSE),VLOOKUP($A65,選手情報入力シート!$A:$O,15,FALSE))=0,"","②Error")))),"")</f>
        <v/>
      </c>
      <c r="O65" s="253" t="str">
        <f>IF(初期ファイル設定①!B90="","",初期ファイル設定①!B90)</f>
        <v/>
      </c>
      <c r="P65" s="249" t="str">
        <f>IF(O65="","",初期ファイル設定①!C90)</f>
        <v/>
      </c>
      <c r="Q65" s="250" t="str">
        <f>IF(O65="","",初期ファイル設定①!D90)</f>
        <v/>
      </c>
      <c r="R65" s="178" t="str">
        <f t="shared" ref="R65:R66" si="25">IF(O65="","",COUNTIF($E$22:$E$221,O65)+COUNTIF($I$22:$I$221,O65))</f>
        <v/>
      </c>
      <c r="S65" s="251" t="str">
        <f>IF(O65="","",初期ファイル設定①!E90)</f>
        <v/>
      </c>
      <c r="T65" s="178" t="str">
        <f t="shared" si="19"/>
        <v/>
      </c>
    </row>
    <row r="66" spans="1:20" ht="18.75">
      <c r="A66" s="178" t="str">
        <f>IF(D66="","",IF(B66="","",所属情報入力シート!$A$2*1000000+D66*100000+B66))</f>
        <v/>
      </c>
      <c r="B66" s="235"/>
      <c r="C66" s="178" t="str">
        <f>IF($A66="","",VLOOKUP($A66,選手情報入力シート!$A:$M,3,FALSE)&amp;" "&amp;VLOOKUP($A66,選手情報入力シート!$A:$M,4,FALSE)&amp;" ("&amp;VLOOKUP($A66,選手情報入力シート!$A:$M,9,FALSE)&amp;")")</f>
        <v/>
      </c>
      <c r="D66" s="235"/>
      <c r="E66" s="235"/>
      <c r="F66" s="242" t="str">
        <f t="shared" si="23"/>
        <v/>
      </c>
      <c r="G66" s="252"/>
      <c r="H66" s="178" t="str">
        <f t="shared" si="20"/>
        <v/>
      </c>
      <c r="I66" s="235"/>
      <c r="J66" s="242" t="str">
        <f t="shared" si="24"/>
        <v/>
      </c>
      <c r="K66" s="252"/>
      <c r="L66" s="178" t="str">
        <f t="shared" si="21"/>
        <v/>
      </c>
      <c r="M66" s="241" t="str">
        <f>IF(初期ファイル設定①!$W$1=1,(IF(E66="","",(IF(MOD(VLOOKUP(E66,$O:$Q,3,FALSE),VLOOKUP($A66,選手情報入力シート!$A:$O,15,FALSE))=0,"","①Error"))))&amp;(IF(I66="","",(IF(MOD(VLOOKUP(I66,$O:$Q,3,FALSE),VLOOKUP($A66,選手情報入力シート!$A:$O,15,FALSE))=0,"","②Error")))),"")</f>
        <v/>
      </c>
      <c r="O66" s="253" t="str">
        <f>IF(初期ファイル設定①!B91="","",初期ファイル設定①!B91)</f>
        <v/>
      </c>
      <c r="P66" s="249" t="str">
        <f>IF(O66="","",初期ファイル設定①!C91)</f>
        <v/>
      </c>
      <c r="Q66" s="250" t="str">
        <f>IF(O66="","",初期ファイル設定①!D91)</f>
        <v/>
      </c>
      <c r="R66" s="178" t="str">
        <f t="shared" si="25"/>
        <v/>
      </c>
      <c r="S66" s="251" t="str">
        <f>IF(O66="","",初期ファイル設定①!E91)</f>
        <v/>
      </c>
      <c r="T66" s="178" t="str">
        <f t="shared" si="19"/>
        <v/>
      </c>
    </row>
    <row r="67" spans="1:20">
      <c r="A67" s="178" t="str">
        <f>IF(D67="","",IF(B67="","",所属情報入力シート!$A$2*1000000+D67*100000+B67))</f>
        <v/>
      </c>
      <c r="B67" s="235"/>
      <c r="C67" s="178" t="str">
        <f>IF($A67="","",VLOOKUP($A67,選手情報入力シート!$A:$M,3,FALSE)&amp;" "&amp;VLOOKUP($A67,選手情報入力シート!$A:$M,4,FALSE)&amp;" ("&amp;VLOOKUP($A67,選手情報入力シート!$A:$M,9,FALSE)&amp;")")</f>
        <v/>
      </c>
      <c r="D67" s="235"/>
      <c r="E67" s="235"/>
      <c r="F67" s="242" t="str">
        <f t="shared" si="23"/>
        <v/>
      </c>
      <c r="G67" s="252"/>
      <c r="H67" s="178" t="str">
        <f t="shared" si="20"/>
        <v/>
      </c>
      <c r="I67" s="235"/>
      <c r="J67" s="242" t="str">
        <f t="shared" si="24"/>
        <v/>
      </c>
      <c r="K67" s="252"/>
      <c r="L67" s="178" t="str">
        <f t="shared" si="21"/>
        <v/>
      </c>
      <c r="M67" s="241" t="str">
        <f>IF(初期ファイル設定①!$W$1=1,(IF(E67="","",(IF(MOD(VLOOKUP(E67,$O:$Q,3,FALSE),VLOOKUP($A67,選手情報入力シート!$A:$O,15,FALSE))=0,"","①Error"))))&amp;(IF(I67="","",(IF(MOD(VLOOKUP(I67,$O:$Q,3,FALSE),VLOOKUP($A67,選手情報入力シート!$A:$O,15,FALSE))=0,"","②Error")))),"")</f>
        <v/>
      </c>
      <c r="O67" s="119"/>
      <c r="P67" s="1"/>
      <c r="Q67" s="1"/>
      <c r="R67" s="118">
        <f t="shared" ref="R67:R72" si="26">COUNTIF($E$22:$E$221,O67)+COUNTIF($I$22:$I$221,O67)</f>
        <v>0</v>
      </c>
      <c r="T67" t="str">
        <f t="shared" ref="T67" si="27">IF(R67&gt;S67,"Error","")</f>
        <v/>
      </c>
    </row>
    <row r="68" spans="1:20">
      <c r="A68" s="178" t="str">
        <f>IF(D68="","",IF(B68="","",所属情報入力シート!$A$2*1000000+D68*100000+B68))</f>
        <v/>
      </c>
      <c r="B68" s="235"/>
      <c r="C68" s="178" t="str">
        <f>IF($A68="","",VLOOKUP($A68,選手情報入力シート!$A:$M,3,FALSE)&amp;" "&amp;VLOOKUP($A68,選手情報入力シート!$A:$M,4,FALSE)&amp;" ("&amp;VLOOKUP($A68,選手情報入力シート!$A:$M,9,FALSE)&amp;")")</f>
        <v/>
      </c>
      <c r="D68" s="235"/>
      <c r="E68" s="235"/>
      <c r="F68" s="242" t="str">
        <f t="shared" si="23"/>
        <v/>
      </c>
      <c r="G68" s="252"/>
      <c r="H68" s="178" t="str">
        <f t="shared" si="20"/>
        <v/>
      </c>
      <c r="I68" s="235"/>
      <c r="J68" s="242" t="str">
        <f t="shared" si="24"/>
        <v/>
      </c>
      <c r="K68" s="252"/>
      <c r="L68" s="178" t="str">
        <f t="shared" si="21"/>
        <v/>
      </c>
      <c r="M68" s="241" t="str">
        <f>IF(初期ファイル設定①!$W$1=1,(IF(E68="","",(IF(MOD(VLOOKUP(E68,$O:$Q,3,FALSE),VLOOKUP($A68,選手情報入力シート!$A:$O,15,FALSE))=0,"","①Error"))))&amp;(IF(I68="","",(IF(MOD(VLOOKUP(I68,$O:$Q,3,FALSE),VLOOKUP($A68,選手情報入力シート!$A:$O,15,FALSE))=0,"","②Error")))),"")</f>
        <v/>
      </c>
      <c r="O68" s="119"/>
      <c r="P68" s="1"/>
      <c r="Q68" s="1"/>
      <c r="R68" s="118">
        <f t="shared" si="26"/>
        <v>0</v>
      </c>
    </row>
    <row r="69" spans="1:20">
      <c r="A69" s="178" t="str">
        <f>IF(D69="","",IF(B69="","",所属情報入力シート!$A$2*1000000+D69*100000+B69))</f>
        <v/>
      </c>
      <c r="B69" s="235"/>
      <c r="C69" s="178" t="str">
        <f>IF($A69="","",VLOOKUP($A69,選手情報入力シート!$A:$M,3,FALSE)&amp;" "&amp;VLOOKUP($A69,選手情報入力シート!$A:$M,4,FALSE)&amp;" ("&amp;VLOOKUP($A69,選手情報入力シート!$A:$M,9,FALSE)&amp;")")</f>
        <v/>
      </c>
      <c r="D69" s="235"/>
      <c r="E69" s="235"/>
      <c r="F69" s="242" t="str">
        <f t="shared" si="23"/>
        <v/>
      </c>
      <c r="G69" s="252"/>
      <c r="H69" s="178" t="str">
        <f t="shared" si="20"/>
        <v/>
      </c>
      <c r="I69" s="235"/>
      <c r="J69" s="242" t="str">
        <f t="shared" si="24"/>
        <v/>
      </c>
      <c r="K69" s="252"/>
      <c r="L69" s="178" t="str">
        <f t="shared" si="21"/>
        <v/>
      </c>
      <c r="M69" s="241" t="str">
        <f>IF(初期ファイル設定①!$W$1=1,(IF(E69="","",(IF(MOD(VLOOKUP(E69,$O:$Q,3,FALSE),VLOOKUP($A69,選手情報入力シート!$A:$O,15,FALSE))=0,"","①Error"))))&amp;(IF(I69="","",(IF(MOD(VLOOKUP(I69,$O:$Q,3,FALSE),VLOOKUP($A69,選手情報入力シート!$A:$O,15,FALSE))=0,"","②Error")))),"")</f>
        <v/>
      </c>
      <c r="O69" s="119"/>
      <c r="P69" s="1"/>
      <c r="Q69" s="1"/>
      <c r="R69" s="118">
        <f t="shared" si="26"/>
        <v>0</v>
      </c>
    </row>
    <row r="70" spans="1:20">
      <c r="A70" s="178" t="str">
        <f>IF(D70="","",IF(B70="","",所属情報入力シート!$A$2*1000000+D70*100000+B70))</f>
        <v/>
      </c>
      <c r="B70" s="235"/>
      <c r="C70" s="178" t="str">
        <f>IF($A70="","",VLOOKUP($A70,選手情報入力シート!$A:$M,3,FALSE)&amp;" "&amp;VLOOKUP($A70,選手情報入力シート!$A:$M,4,FALSE)&amp;" ("&amp;VLOOKUP($A70,選手情報入力シート!$A:$M,9,FALSE)&amp;")")</f>
        <v/>
      </c>
      <c r="D70" s="235"/>
      <c r="E70" s="235"/>
      <c r="F70" s="242" t="str">
        <f t="shared" si="23"/>
        <v/>
      </c>
      <c r="G70" s="252"/>
      <c r="H70" s="178" t="str">
        <f t="shared" si="20"/>
        <v/>
      </c>
      <c r="I70" s="235"/>
      <c r="J70" s="242" t="str">
        <f t="shared" si="24"/>
        <v/>
      </c>
      <c r="K70" s="252"/>
      <c r="L70" s="178" t="str">
        <f t="shared" si="21"/>
        <v/>
      </c>
      <c r="M70" s="241" t="str">
        <f>IF(初期ファイル設定①!$W$1=1,(IF(E70="","",(IF(MOD(VLOOKUP(E70,$O:$Q,3,FALSE),VLOOKUP($A70,選手情報入力シート!$A:$O,15,FALSE))=0,"","①Error"))))&amp;(IF(I70="","",(IF(MOD(VLOOKUP(I70,$O:$Q,3,FALSE),VLOOKUP($A70,選手情報入力シート!$A:$O,15,FALSE))=0,"","②Error")))),"")</f>
        <v/>
      </c>
      <c r="O70" s="119"/>
      <c r="P70" s="1"/>
      <c r="Q70" s="1"/>
      <c r="R70" s="118">
        <f t="shared" si="26"/>
        <v>0</v>
      </c>
    </row>
    <row r="71" spans="1:20">
      <c r="A71" s="178" t="str">
        <f>IF(D71="","",IF(B71="","",所属情報入力シート!$A$2*1000000+D71*100000+B71))</f>
        <v/>
      </c>
      <c r="B71" s="235"/>
      <c r="C71" s="178" t="str">
        <f>IF($A71="","",VLOOKUP($A71,選手情報入力シート!$A:$M,3,FALSE)&amp;" "&amp;VLOOKUP($A71,選手情報入力シート!$A:$M,4,FALSE)&amp;" ("&amp;VLOOKUP($A71,選手情報入力シート!$A:$M,9,FALSE)&amp;")")</f>
        <v/>
      </c>
      <c r="D71" s="235"/>
      <c r="E71" s="235"/>
      <c r="F71" s="242" t="str">
        <f t="shared" si="23"/>
        <v/>
      </c>
      <c r="G71" s="252"/>
      <c r="H71" s="178" t="str">
        <f t="shared" si="20"/>
        <v/>
      </c>
      <c r="I71" s="235"/>
      <c r="J71" s="242" t="str">
        <f t="shared" si="24"/>
        <v/>
      </c>
      <c r="K71" s="252"/>
      <c r="L71" s="178" t="str">
        <f t="shared" si="21"/>
        <v/>
      </c>
      <c r="M71" s="241" t="str">
        <f>IF(初期ファイル設定①!$W$1=1,(IF(E71="","",(IF(MOD(VLOOKUP(E71,$O:$Q,3,FALSE),VLOOKUP($A71,選手情報入力シート!$A:$O,15,FALSE))=0,"","①Error"))))&amp;(IF(I71="","",(IF(MOD(VLOOKUP(I71,$O:$Q,3,FALSE),VLOOKUP($A71,選手情報入力シート!$A:$O,15,FALSE))=0,"","②Error")))),"")</f>
        <v/>
      </c>
      <c r="O71" s="119"/>
      <c r="P71" s="1"/>
      <c r="Q71" s="1"/>
      <c r="R71" s="118">
        <f t="shared" si="26"/>
        <v>0</v>
      </c>
    </row>
    <row r="72" spans="1:20">
      <c r="A72" s="178" t="str">
        <f>IF(D72="","",IF(B72="","",所属情報入力シート!$A$2*1000000+D72*100000+B72))</f>
        <v/>
      </c>
      <c r="B72" s="235"/>
      <c r="C72" s="178" t="str">
        <f>IF($A72="","",VLOOKUP($A72,選手情報入力シート!$A:$M,3,FALSE)&amp;" "&amp;VLOOKUP($A72,選手情報入力シート!$A:$M,4,FALSE)&amp;" ("&amp;VLOOKUP($A72,選手情報入力シート!$A:$M,9,FALSE)&amp;")")</f>
        <v/>
      </c>
      <c r="D72" s="235"/>
      <c r="E72" s="235"/>
      <c r="F72" s="242" t="str">
        <f t="shared" si="23"/>
        <v/>
      </c>
      <c r="G72" s="252"/>
      <c r="H72" s="178" t="str">
        <f t="shared" si="20"/>
        <v/>
      </c>
      <c r="I72" s="235"/>
      <c r="J72" s="242" t="str">
        <f t="shared" si="24"/>
        <v/>
      </c>
      <c r="K72" s="252"/>
      <c r="L72" s="178" t="str">
        <f t="shared" si="21"/>
        <v/>
      </c>
      <c r="M72" s="241" t="str">
        <f>IF(初期ファイル設定①!$W$1=1,(IF(E72="","",(IF(MOD(VLOOKUP(E72,$O:$Q,3,FALSE),VLOOKUP($A72,選手情報入力シート!$A:$O,15,FALSE))=0,"","①Error"))))&amp;(IF(I72="","",(IF(MOD(VLOOKUP(I72,$O:$Q,3,FALSE),VLOOKUP($A72,選手情報入力シート!$A:$O,15,FALSE))=0,"","②Error")))),"")</f>
        <v/>
      </c>
      <c r="O72" s="119"/>
      <c r="P72" s="1"/>
      <c r="Q72" s="1"/>
      <c r="R72" s="118">
        <f t="shared" si="26"/>
        <v>0</v>
      </c>
    </row>
    <row r="73" spans="1:20">
      <c r="A73" s="178" t="str">
        <f>IF(D73="","",IF(B73="","",所属情報入力シート!$A$2*1000000+D73*100000+B73))</f>
        <v/>
      </c>
      <c r="B73" s="235"/>
      <c r="C73" s="178" t="str">
        <f>IF($A73="","",VLOOKUP($A73,選手情報入力シート!$A:$M,3,FALSE)&amp;" "&amp;VLOOKUP($A73,選手情報入力シート!$A:$M,4,FALSE)&amp;" ("&amp;VLOOKUP($A73,選手情報入力シート!$A:$M,9,FALSE)&amp;")")</f>
        <v/>
      </c>
      <c r="D73" s="235"/>
      <c r="E73" s="235"/>
      <c r="F73" s="242" t="str">
        <f t="shared" si="23"/>
        <v/>
      </c>
      <c r="G73" s="252"/>
      <c r="H73" s="178" t="str">
        <f t="shared" si="20"/>
        <v/>
      </c>
      <c r="I73" s="235"/>
      <c r="J73" s="242" t="str">
        <f t="shared" si="24"/>
        <v/>
      </c>
      <c r="K73" s="252"/>
      <c r="L73" s="178" t="str">
        <f t="shared" si="21"/>
        <v/>
      </c>
      <c r="M73" s="241" t="str">
        <f>IF(初期ファイル設定①!$W$1=1,(IF(E73="","",(IF(MOD(VLOOKUP(E73,$O:$Q,3,FALSE),VLOOKUP($A73,選手情報入力シート!$A:$O,15,FALSE))=0,"","①Error"))))&amp;(IF(I73="","",(IF(MOD(VLOOKUP(I73,$O:$Q,3,FALSE),VLOOKUP($A73,選手情報入力シート!$A:$O,15,FALSE))=0,"","②Error")))),"")</f>
        <v/>
      </c>
      <c r="P73" s="1"/>
      <c r="Q73" s="1"/>
    </row>
    <row r="74" spans="1:20">
      <c r="A74" s="178" t="str">
        <f>IF(D74="","",IF(B74="","",所属情報入力シート!$A$2*1000000+D74*100000+B74))</f>
        <v/>
      </c>
      <c r="B74" s="235"/>
      <c r="C74" s="178" t="str">
        <f>IF($A74="","",VLOOKUP($A74,選手情報入力シート!$A:$M,3,FALSE)&amp;" "&amp;VLOOKUP($A74,選手情報入力シート!$A:$M,4,FALSE)&amp;" ("&amp;VLOOKUP($A74,選手情報入力シート!$A:$M,9,FALSE)&amp;")")</f>
        <v/>
      </c>
      <c r="D74" s="235"/>
      <c r="E74" s="235"/>
      <c r="F74" s="242" t="str">
        <f t="shared" si="23"/>
        <v/>
      </c>
      <c r="G74" s="252"/>
      <c r="H74" s="178" t="str">
        <f t="shared" si="20"/>
        <v/>
      </c>
      <c r="I74" s="235"/>
      <c r="J74" s="242" t="str">
        <f t="shared" si="24"/>
        <v/>
      </c>
      <c r="K74" s="252"/>
      <c r="L74" s="178" t="str">
        <f t="shared" si="21"/>
        <v/>
      </c>
      <c r="M74" s="241" t="str">
        <f>IF(初期ファイル設定①!$W$1=1,(IF(E74="","",(IF(MOD(VLOOKUP(E74,$O:$Q,3,FALSE),VLOOKUP($A74,選手情報入力シート!$A:$O,15,FALSE))=0,"","①Error"))))&amp;(IF(I74="","",(IF(MOD(VLOOKUP(I74,$O:$Q,3,FALSE),VLOOKUP($A74,選手情報入力シート!$A:$O,15,FALSE))=0,"","②Error")))),"")</f>
        <v/>
      </c>
    </row>
    <row r="75" spans="1:20">
      <c r="A75" s="178" t="str">
        <f>IF(D75="","",IF(B75="","",所属情報入力シート!$A$2*1000000+D75*100000+B75))</f>
        <v/>
      </c>
      <c r="B75" s="235"/>
      <c r="C75" s="178" t="str">
        <f>IF($A75="","",VLOOKUP($A75,選手情報入力シート!$A:$M,3,FALSE)&amp;" "&amp;VLOOKUP($A75,選手情報入力シート!$A:$M,4,FALSE)&amp;" ("&amp;VLOOKUP($A75,選手情報入力シート!$A:$M,9,FALSE)&amp;")")</f>
        <v/>
      </c>
      <c r="D75" s="235"/>
      <c r="E75" s="235"/>
      <c r="F75" s="242" t="str">
        <f t="shared" si="23"/>
        <v/>
      </c>
      <c r="G75" s="252"/>
      <c r="H75" s="178" t="str">
        <f t="shared" si="20"/>
        <v/>
      </c>
      <c r="I75" s="235"/>
      <c r="J75" s="242" t="str">
        <f t="shared" si="24"/>
        <v/>
      </c>
      <c r="K75" s="252"/>
      <c r="L75" s="178" t="str">
        <f t="shared" si="21"/>
        <v/>
      </c>
      <c r="M75" s="241" t="str">
        <f>IF(初期ファイル設定①!$W$1=1,(IF(E75="","",(IF(MOD(VLOOKUP(E75,$O:$Q,3,FALSE),VLOOKUP($A75,選手情報入力シート!$A:$O,15,FALSE))=0,"","①Error"))))&amp;(IF(I75="","",(IF(MOD(VLOOKUP(I75,$O:$Q,3,FALSE),VLOOKUP($A75,選手情報入力シート!$A:$O,15,FALSE))=0,"","②Error")))),"")</f>
        <v/>
      </c>
    </row>
    <row r="76" spans="1:20">
      <c r="A76" s="178" t="str">
        <f>IF(D76="","",IF(B76="","",所属情報入力シート!$A$2*1000000+D76*100000+B76))</f>
        <v/>
      </c>
      <c r="B76" s="235"/>
      <c r="C76" s="178" t="str">
        <f>IF($A76="","",VLOOKUP($A76,選手情報入力シート!$A:$M,3,FALSE)&amp;" "&amp;VLOOKUP($A76,選手情報入力シート!$A:$M,4,FALSE)&amp;" ("&amp;VLOOKUP($A76,選手情報入力シート!$A:$M,9,FALSE)&amp;")")</f>
        <v/>
      </c>
      <c r="D76" s="235"/>
      <c r="E76" s="235"/>
      <c r="F76" s="242" t="str">
        <f t="shared" si="23"/>
        <v/>
      </c>
      <c r="G76" s="252"/>
      <c r="H76" s="178" t="str">
        <f t="shared" si="20"/>
        <v/>
      </c>
      <c r="I76" s="235"/>
      <c r="J76" s="242" t="str">
        <f t="shared" si="24"/>
        <v/>
      </c>
      <c r="K76" s="252"/>
      <c r="L76" s="178" t="str">
        <f t="shared" si="21"/>
        <v/>
      </c>
      <c r="M76" s="241" t="str">
        <f>IF(初期ファイル設定①!$W$1=1,(IF(E76="","",(IF(MOD(VLOOKUP(E76,$O:$Q,3,FALSE),VLOOKUP($A76,選手情報入力シート!$A:$O,15,FALSE))=0,"","①Error"))))&amp;(IF(I76="","",(IF(MOD(VLOOKUP(I76,$O:$Q,3,FALSE),VLOOKUP($A76,選手情報入力シート!$A:$O,15,FALSE))=0,"","②Error")))),"")</f>
        <v/>
      </c>
    </row>
    <row r="77" spans="1:20">
      <c r="A77" s="178" t="str">
        <f>IF(D77="","",IF(B77="","",所属情報入力シート!$A$2*1000000+D77*100000+B77))</f>
        <v/>
      </c>
      <c r="B77" s="235"/>
      <c r="C77" s="178" t="str">
        <f>IF($A77="","",VLOOKUP($A77,選手情報入力シート!$A:$M,3,FALSE)&amp;" "&amp;VLOOKUP($A77,選手情報入力シート!$A:$M,4,FALSE)&amp;" ("&amp;VLOOKUP($A77,選手情報入力シート!$A:$M,9,FALSE)&amp;")")</f>
        <v/>
      </c>
      <c r="D77" s="235"/>
      <c r="E77" s="235"/>
      <c r="F77" s="242" t="str">
        <f t="shared" si="23"/>
        <v/>
      </c>
      <c r="G77" s="252"/>
      <c r="H77" s="178" t="str">
        <f t="shared" si="20"/>
        <v/>
      </c>
      <c r="I77" s="235"/>
      <c r="J77" s="242" t="str">
        <f t="shared" si="24"/>
        <v/>
      </c>
      <c r="K77" s="252"/>
      <c r="L77" s="178" t="str">
        <f t="shared" si="21"/>
        <v/>
      </c>
      <c r="M77" s="241" t="str">
        <f>IF(初期ファイル設定①!$W$1=1,(IF(E77="","",(IF(MOD(VLOOKUP(E77,$O:$Q,3,FALSE),VLOOKUP($A77,選手情報入力シート!$A:$O,15,FALSE))=0,"","①Error"))))&amp;(IF(I77="","",(IF(MOD(VLOOKUP(I77,$O:$Q,3,FALSE),VLOOKUP($A77,選手情報入力シート!$A:$O,15,FALSE))=0,"","②Error")))),"")</f>
        <v/>
      </c>
    </row>
    <row r="78" spans="1:20">
      <c r="A78" s="178" t="str">
        <f>IF(D78="","",IF(B78="","",所属情報入力シート!$A$2*1000000+D78*100000+B78))</f>
        <v/>
      </c>
      <c r="B78" s="235"/>
      <c r="C78" s="178" t="str">
        <f>IF($A78="","",VLOOKUP($A78,選手情報入力シート!$A:$M,3,FALSE)&amp;" "&amp;VLOOKUP($A78,選手情報入力シート!$A:$M,4,FALSE)&amp;" ("&amp;VLOOKUP($A78,選手情報入力シート!$A:$M,9,FALSE)&amp;")")</f>
        <v/>
      </c>
      <c r="D78" s="235"/>
      <c r="E78" s="235"/>
      <c r="F78" s="242" t="str">
        <f t="shared" si="23"/>
        <v/>
      </c>
      <c r="G78" s="252"/>
      <c r="H78" s="178" t="str">
        <f t="shared" si="20"/>
        <v/>
      </c>
      <c r="I78" s="235"/>
      <c r="J78" s="242" t="str">
        <f t="shared" si="24"/>
        <v/>
      </c>
      <c r="K78" s="252"/>
      <c r="L78" s="178" t="str">
        <f t="shared" si="21"/>
        <v/>
      </c>
      <c r="M78" s="241" t="str">
        <f>IF(初期ファイル設定①!$W$1=1,(IF(E78="","",(IF(MOD(VLOOKUP(E78,$O:$Q,3,FALSE),VLOOKUP($A78,選手情報入力シート!$A:$O,15,FALSE))=0,"","①Error"))))&amp;(IF(I78="","",(IF(MOD(VLOOKUP(I78,$O:$Q,3,FALSE),VLOOKUP($A78,選手情報入力シート!$A:$O,15,FALSE))=0,"","②Error")))),"")</f>
        <v/>
      </c>
    </row>
    <row r="79" spans="1:20">
      <c r="A79" s="178" t="str">
        <f>IF(D79="","",IF(B79="","",所属情報入力シート!$A$2*1000000+D79*100000+B79))</f>
        <v/>
      </c>
      <c r="B79" s="235"/>
      <c r="C79" s="178" t="str">
        <f>IF($A79="","",VLOOKUP($A79,選手情報入力シート!$A:$M,3,FALSE)&amp;" "&amp;VLOOKUP($A79,選手情報入力シート!$A:$M,4,FALSE)&amp;" ("&amp;VLOOKUP($A79,選手情報入力シート!$A:$M,9,FALSE)&amp;")")</f>
        <v/>
      </c>
      <c r="D79" s="235"/>
      <c r="E79" s="235"/>
      <c r="F79" s="242" t="str">
        <f t="shared" si="23"/>
        <v/>
      </c>
      <c r="G79" s="252"/>
      <c r="H79" s="178" t="str">
        <f t="shared" si="20"/>
        <v/>
      </c>
      <c r="I79" s="235"/>
      <c r="J79" s="242" t="str">
        <f t="shared" si="24"/>
        <v/>
      </c>
      <c r="K79" s="252"/>
      <c r="L79" s="178" t="str">
        <f t="shared" si="21"/>
        <v/>
      </c>
      <c r="M79" s="241" t="str">
        <f>IF(初期ファイル設定①!$W$1=1,(IF(E79="","",(IF(MOD(VLOOKUP(E79,$O:$Q,3,FALSE),VLOOKUP($A79,選手情報入力シート!$A:$O,15,FALSE))=0,"","①Error"))))&amp;(IF(I79="","",(IF(MOD(VLOOKUP(I79,$O:$Q,3,FALSE),VLOOKUP($A79,選手情報入力シート!$A:$O,15,FALSE))=0,"","②Error")))),"")</f>
        <v/>
      </c>
    </row>
    <row r="80" spans="1:20">
      <c r="A80" s="178" t="str">
        <f>IF(D80="","",IF(B80="","",所属情報入力シート!$A$2*1000000+D80*100000+B80))</f>
        <v/>
      </c>
      <c r="B80" s="235"/>
      <c r="C80" s="178" t="str">
        <f>IF($A80="","",VLOOKUP($A80,選手情報入力シート!$A:$M,3,FALSE)&amp;" "&amp;VLOOKUP($A80,選手情報入力シート!$A:$M,4,FALSE)&amp;" ("&amp;VLOOKUP($A80,選手情報入力シート!$A:$M,9,FALSE)&amp;")")</f>
        <v/>
      </c>
      <c r="D80" s="235"/>
      <c r="E80" s="235"/>
      <c r="F80" s="242" t="str">
        <f t="shared" si="23"/>
        <v/>
      </c>
      <c r="G80" s="252"/>
      <c r="H80" s="178" t="str">
        <f t="shared" si="20"/>
        <v/>
      </c>
      <c r="I80" s="235"/>
      <c r="J80" s="242" t="str">
        <f t="shared" si="24"/>
        <v/>
      </c>
      <c r="K80" s="252"/>
      <c r="L80" s="178" t="str">
        <f t="shared" si="21"/>
        <v/>
      </c>
      <c r="M80" s="241" t="str">
        <f>IF(初期ファイル設定①!$W$1=1,(IF(E80="","",(IF(MOD(VLOOKUP(E80,$O:$Q,3,FALSE),VLOOKUP($A80,選手情報入力シート!$A:$O,15,FALSE))=0,"","①Error"))))&amp;(IF(I80="","",(IF(MOD(VLOOKUP(I80,$O:$Q,3,FALSE),VLOOKUP($A80,選手情報入力シート!$A:$O,15,FALSE))=0,"","②Error")))),"")</f>
        <v/>
      </c>
    </row>
    <row r="81" spans="1:13">
      <c r="A81" s="178" t="str">
        <f>IF(D81="","",IF(B81="","",所属情報入力シート!$A$2*1000000+D81*100000+B81))</f>
        <v/>
      </c>
      <c r="B81" s="235"/>
      <c r="C81" s="178" t="str">
        <f>IF($A81="","",VLOOKUP($A81,選手情報入力シート!$A:$M,3,FALSE)&amp;" "&amp;VLOOKUP($A81,選手情報入力シート!$A:$M,4,FALSE)&amp;" ("&amp;VLOOKUP($A81,選手情報入力シート!$A:$M,9,FALSE)&amp;")")</f>
        <v/>
      </c>
      <c r="D81" s="235"/>
      <c r="E81" s="235"/>
      <c r="F81" s="242" t="str">
        <f t="shared" si="23"/>
        <v/>
      </c>
      <c r="G81" s="252"/>
      <c r="H81" s="178" t="str">
        <f t="shared" si="20"/>
        <v/>
      </c>
      <c r="I81" s="235"/>
      <c r="J81" s="242" t="str">
        <f t="shared" si="24"/>
        <v/>
      </c>
      <c r="K81" s="252"/>
      <c r="L81" s="178" t="str">
        <f t="shared" si="21"/>
        <v/>
      </c>
      <c r="M81" s="241" t="str">
        <f>IF(初期ファイル設定①!$W$1=1,(IF(E81="","",(IF(MOD(VLOOKUP(E81,$O:$Q,3,FALSE),VLOOKUP($A81,選手情報入力シート!$A:$O,15,FALSE))=0,"","①Error"))))&amp;(IF(I81="","",(IF(MOD(VLOOKUP(I81,$O:$Q,3,FALSE),VLOOKUP($A81,選手情報入力シート!$A:$O,15,FALSE))=0,"","②Error")))),"")</f>
        <v/>
      </c>
    </row>
    <row r="82" spans="1:13">
      <c r="A82" s="178" t="str">
        <f>IF(D82="","",IF(B82="","",所属情報入力シート!$A$2*1000000+D82*100000+B82))</f>
        <v/>
      </c>
      <c r="B82" s="235"/>
      <c r="C82" s="178" t="str">
        <f>IF($A82="","",VLOOKUP($A82,選手情報入力シート!$A:$M,3,FALSE)&amp;" "&amp;VLOOKUP($A82,選手情報入力シート!$A:$M,4,FALSE)&amp;" ("&amp;VLOOKUP($A82,選手情報入力シート!$A:$M,9,FALSE)&amp;")")</f>
        <v/>
      </c>
      <c r="D82" s="235"/>
      <c r="E82" s="235"/>
      <c r="F82" s="242" t="str">
        <f t="shared" si="23"/>
        <v/>
      </c>
      <c r="G82" s="252"/>
      <c r="H82" s="178" t="str">
        <f t="shared" si="20"/>
        <v/>
      </c>
      <c r="I82" s="235"/>
      <c r="J82" s="242" t="str">
        <f t="shared" si="24"/>
        <v/>
      </c>
      <c r="K82" s="252"/>
      <c r="L82" s="178" t="str">
        <f t="shared" si="21"/>
        <v/>
      </c>
      <c r="M82" s="241" t="str">
        <f>IF(初期ファイル設定①!$W$1=1,(IF(E82="","",(IF(MOD(VLOOKUP(E82,$O:$Q,3,FALSE),VLOOKUP($A82,選手情報入力シート!$A:$O,15,FALSE))=0,"","①Error"))))&amp;(IF(I82="","",(IF(MOD(VLOOKUP(I82,$O:$Q,3,FALSE),VLOOKUP($A82,選手情報入力シート!$A:$O,15,FALSE))=0,"","②Error")))),"")</f>
        <v/>
      </c>
    </row>
    <row r="83" spans="1:13">
      <c r="A83" s="178" t="str">
        <f>IF(D83="","",IF(B83="","",所属情報入力シート!$A$2*1000000+D83*100000+B83))</f>
        <v/>
      </c>
      <c r="B83" s="235"/>
      <c r="C83" s="178" t="str">
        <f>IF($A83="","",VLOOKUP($A83,選手情報入力シート!$A:$M,3,FALSE)&amp;" "&amp;VLOOKUP($A83,選手情報入力シート!$A:$M,4,FALSE)&amp;" ("&amp;VLOOKUP($A83,選手情報入力シート!$A:$M,9,FALSE)&amp;")")</f>
        <v/>
      </c>
      <c r="D83" s="235"/>
      <c r="E83" s="235"/>
      <c r="F83" s="242" t="str">
        <f t="shared" si="23"/>
        <v/>
      </c>
      <c r="G83" s="252"/>
      <c r="H83" s="178" t="str">
        <f t="shared" si="20"/>
        <v/>
      </c>
      <c r="I83" s="235"/>
      <c r="J83" s="242" t="str">
        <f t="shared" si="24"/>
        <v/>
      </c>
      <c r="K83" s="252"/>
      <c r="L83" s="178" t="str">
        <f t="shared" si="21"/>
        <v/>
      </c>
      <c r="M83" s="241" t="str">
        <f>IF(初期ファイル設定①!$W$1=1,(IF(E83="","",(IF(MOD(VLOOKUP(E83,$O:$Q,3,FALSE),VLOOKUP($A83,選手情報入力シート!$A:$O,15,FALSE))=0,"","①Error"))))&amp;(IF(I83="","",(IF(MOD(VLOOKUP(I83,$O:$Q,3,FALSE),VLOOKUP($A83,選手情報入力シート!$A:$O,15,FALSE))=0,"","②Error")))),"")</f>
        <v/>
      </c>
    </row>
    <row r="84" spans="1:13">
      <c r="A84" s="178" t="str">
        <f>IF(D84="","",IF(B84="","",所属情報入力シート!$A$2*1000000+D84*100000+B84))</f>
        <v/>
      </c>
      <c r="B84" s="235"/>
      <c r="C84" s="178" t="str">
        <f>IF($A84="","",VLOOKUP($A84,選手情報入力シート!$A:$M,3,FALSE)&amp;" "&amp;VLOOKUP($A84,選手情報入力シート!$A:$M,4,FALSE)&amp;" ("&amp;VLOOKUP($A84,選手情報入力シート!$A:$M,9,FALSE)&amp;")")</f>
        <v/>
      </c>
      <c r="D84" s="235"/>
      <c r="E84" s="235"/>
      <c r="F84" s="242" t="str">
        <f t="shared" si="23"/>
        <v/>
      </c>
      <c r="G84" s="252"/>
      <c r="H84" s="178" t="str">
        <f t="shared" si="20"/>
        <v/>
      </c>
      <c r="I84" s="235"/>
      <c r="J84" s="242" t="str">
        <f t="shared" si="24"/>
        <v/>
      </c>
      <c r="K84" s="252"/>
      <c r="L84" s="178" t="str">
        <f t="shared" si="21"/>
        <v/>
      </c>
      <c r="M84" s="241" t="str">
        <f>IF(初期ファイル設定①!$W$1=1,(IF(E84="","",(IF(MOD(VLOOKUP(E84,$O:$Q,3,FALSE),VLOOKUP($A84,選手情報入力シート!$A:$O,15,FALSE))=0,"","①Error"))))&amp;(IF(I84="","",(IF(MOD(VLOOKUP(I84,$O:$Q,3,FALSE),VLOOKUP($A84,選手情報入力シート!$A:$O,15,FALSE))=0,"","②Error")))),"")</f>
        <v/>
      </c>
    </row>
    <row r="85" spans="1:13">
      <c r="A85" s="178" t="str">
        <f>IF(D85="","",IF(B85="","",所属情報入力シート!$A$2*1000000+D85*100000+B85))</f>
        <v/>
      </c>
      <c r="B85" s="235"/>
      <c r="C85" s="178" t="str">
        <f>IF($A85="","",VLOOKUP($A85,選手情報入力シート!$A:$M,3,FALSE)&amp;" "&amp;VLOOKUP($A85,選手情報入力シート!$A:$M,4,FALSE)&amp;" ("&amp;VLOOKUP($A85,選手情報入力シート!$A:$M,9,FALSE)&amp;")")</f>
        <v/>
      </c>
      <c r="D85" s="235"/>
      <c r="E85" s="235"/>
      <c r="F85" s="242" t="str">
        <f t="shared" si="23"/>
        <v/>
      </c>
      <c r="G85" s="252"/>
      <c r="H85" s="178" t="str">
        <f t="shared" si="20"/>
        <v/>
      </c>
      <c r="I85" s="235"/>
      <c r="J85" s="242" t="str">
        <f t="shared" si="24"/>
        <v/>
      </c>
      <c r="K85" s="252"/>
      <c r="L85" s="178" t="str">
        <f t="shared" si="21"/>
        <v/>
      </c>
      <c r="M85" s="241" t="str">
        <f>IF(初期ファイル設定①!$W$1=1,(IF(E85="","",(IF(MOD(VLOOKUP(E85,$O:$Q,3,FALSE),VLOOKUP($A85,選手情報入力シート!$A:$O,15,FALSE))=0,"","①Error"))))&amp;(IF(I85="","",(IF(MOD(VLOOKUP(I85,$O:$Q,3,FALSE),VLOOKUP($A85,選手情報入力シート!$A:$O,15,FALSE))=0,"","②Error")))),"")</f>
        <v/>
      </c>
    </row>
    <row r="86" spans="1:13">
      <c r="A86" s="178" t="str">
        <f>IF(D86="","",IF(B86="","",所属情報入力シート!$A$2*1000000+D86*100000+B86))</f>
        <v/>
      </c>
      <c r="B86" s="235"/>
      <c r="C86" s="178" t="str">
        <f>IF($A86="","",VLOOKUP($A86,選手情報入力シート!$A:$M,3,FALSE)&amp;" "&amp;VLOOKUP($A86,選手情報入力シート!$A:$M,4,FALSE)&amp;" ("&amp;VLOOKUP($A86,選手情報入力シート!$A:$M,9,FALSE)&amp;")")</f>
        <v/>
      </c>
      <c r="D86" s="235"/>
      <c r="E86" s="235"/>
      <c r="F86" s="242" t="str">
        <f t="shared" ref="F86:F117" si="28">IF(E86="","",VLOOKUP(E86,$O:$P,2,FALSE))</f>
        <v/>
      </c>
      <c r="G86" s="252"/>
      <c r="H86" s="178" t="str">
        <f t="shared" si="20"/>
        <v/>
      </c>
      <c r="I86" s="235"/>
      <c r="J86" s="242" t="str">
        <f t="shared" ref="J86:J117" si="29">IF(I86="","",VLOOKUP(I86,$O:$P,2,FALSE))</f>
        <v/>
      </c>
      <c r="K86" s="252"/>
      <c r="L86" s="178" t="str">
        <f t="shared" si="21"/>
        <v/>
      </c>
      <c r="M86" s="241" t="str">
        <f>IF(初期ファイル設定①!$W$1=1,(IF(E86="","",(IF(MOD(VLOOKUP(E86,$O:$Q,3,FALSE),VLOOKUP($A86,選手情報入力シート!$A:$O,15,FALSE))=0,"","①Error"))))&amp;(IF(I86="","",(IF(MOD(VLOOKUP(I86,$O:$Q,3,FALSE),VLOOKUP($A86,選手情報入力シート!$A:$O,15,FALSE))=0,"","②Error")))),"")</f>
        <v/>
      </c>
    </row>
    <row r="87" spans="1:13">
      <c r="A87" s="178" t="str">
        <f>IF(D87="","",IF(B87="","",所属情報入力シート!$A$2*1000000+D87*100000+B87))</f>
        <v/>
      </c>
      <c r="B87" s="235"/>
      <c r="C87" s="178" t="str">
        <f>IF($A87="","",VLOOKUP($A87,選手情報入力シート!$A:$M,3,FALSE)&amp;" "&amp;VLOOKUP($A87,選手情報入力シート!$A:$M,4,FALSE)&amp;" ("&amp;VLOOKUP($A87,選手情報入力シート!$A:$M,9,FALSE)&amp;")")</f>
        <v/>
      </c>
      <c r="D87" s="235"/>
      <c r="E87" s="235"/>
      <c r="F87" s="242" t="str">
        <f t="shared" si="28"/>
        <v/>
      </c>
      <c r="G87" s="252"/>
      <c r="H87" s="178" t="str">
        <f t="shared" ref="H87:H150" si="30">IF(E87="","",IF(INT((E87-$O$21)/$W$21)+1=$D87,"OK",IF(INT((E87-$O$21-$W$21)/$W$22)+2=$D87,"OK",IF(INT((E87-$O$21-$W$21-$W$22)/$W$21)+1=$D87,"OK",IF(INT((E87-$O$21-2*$W$21-$W$22)/$W$22)+2=$D87,"OK","ERROR")))))</f>
        <v/>
      </c>
      <c r="I87" s="235"/>
      <c r="J87" s="242" t="str">
        <f t="shared" si="29"/>
        <v/>
      </c>
      <c r="K87" s="252"/>
      <c r="L87" s="178" t="str">
        <f t="shared" ref="L87:L150" si="31">IF(I87="","",IF(INT((I87-$O$21)/$W$21)+1=$D87,"OK",IF(INT((I87-$O$21-$W$21)/$W$22)+2=$D87,"OK",IF(INT((I87-$O$21-$W$21-$W$22)/$W$21)+1=$D87,"OK",IF(INT((I87-$O$21-2*$W$21-$W$22)/$W$22)+2=$D87,"OK","ERROR")))))</f>
        <v/>
      </c>
      <c r="M87" s="241" t="str">
        <f>IF(初期ファイル設定①!$W$1=1,(IF(E87="","",(IF(MOD(VLOOKUP(E87,$O:$Q,3,FALSE),VLOOKUP($A87,選手情報入力シート!$A:$O,15,FALSE))=0,"","①Error"))))&amp;(IF(I87="","",(IF(MOD(VLOOKUP(I87,$O:$Q,3,FALSE),VLOOKUP($A87,選手情報入力シート!$A:$O,15,FALSE))=0,"","②Error")))),"")</f>
        <v/>
      </c>
    </row>
    <row r="88" spans="1:13">
      <c r="A88" s="178" t="str">
        <f>IF(D88="","",IF(B88="","",所属情報入力シート!$A$2*1000000+D88*100000+B88))</f>
        <v/>
      </c>
      <c r="B88" s="235"/>
      <c r="C88" s="178" t="str">
        <f>IF($A88="","",VLOOKUP($A88,選手情報入力シート!$A:$M,3,FALSE)&amp;" "&amp;VLOOKUP($A88,選手情報入力シート!$A:$M,4,FALSE)&amp;" ("&amp;VLOOKUP($A88,選手情報入力シート!$A:$M,9,FALSE)&amp;")")</f>
        <v/>
      </c>
      <c r="D88" s="235"/>
      <c r="E88" s="235"/>
      <c r="F88" s="242" t="str">
        <f t="shared" si="28"/>
        <v/>
      </c>
      <c r="G88" s="252"/>
      <c r="H88" s="178" t="str">
        <f t="shared" si="30"/>
        <v/>
      </c>
      <c r="I88" s="235"/>
      <c r="J88" s="242" t="str">
        <f t="shared" si="29"/>
        <v/>
      </c>
      <c r="K88" s="252"/>
      <c r="L88" s="178" t="str">
        <f t="shared" si="31"/>
        <v/>
      </c>
      <c r="M88" s="241" t="str">
        <f>IF(初期ファイル設定①!$W$1=1,(IF(E88="","",(IF(MOD(VLOOKUP(E88,$O:$Q,3,FALSE),VLOOKUP($A88,選手情報入力シート!$A:$O,15,FALSE))=0,"","①Error"))))&amp;(IF(I88="","",(IF(MOD(VLOOKUP(I88,$O:$Q,3,FALSE),VLOOKUP($A88,選手情報入力シート!$A:$O,15,FALSE))=0,"","②Error")))),"")</f>
        <v/>
      </c>
    </row>
    <row r="89" spans="1:13">
      <c r="A89" s="178" t="str">
        <f>IF(D89="","",IF(B89="","",所属情報入力シート!$A$2*1000000+D89*100000+B89))</f>
        <v/>
      </c>
      <c r="B89" s="235"/>
      <c r="C89" s="178" t="str">
        <f>IF($A89="","",VLOOKUP($A89,選手情報入力シート!$A:$M,3,FALSE)&amp;" "&amp;VLOOKUP($A89,選手情報入力シート!$A:$M,4,FALSE)&amp;" ("&amp;VLOOKUP($A89,選手情報入力シート!$A:$M,9,FALSE)&amp;")")</f>
        <v/>
      </c>
      <c r="D89" s="235"/>
      <c r="E89" s="235"/>
      <c r="F89" s="242" t="str">
        <f t="shared" si="28"/>
        <v/>
      </c>
      <c r="G89" s="252"/>
      <c r="H89" s="178" t="str">
        <f t="shared" si="30"/>
        <v/>
      </c>
      <c r="I89" s="235"/>
      <c r="J89" s="242" t="str">
        <f t="shared" si="29"/>
        <v/>
      </c>
      <c r="K89" s="252"/>
      <c r="L89" s="178" t="str">
        <f t="shared" si="31"/>
        <v/>
      </c>
      <c r="M89" s="241" t="str">
        <f>IF(初期ファイル設定①!$W$1=1,(IF(E89="","",(IF(MOD(VLOOKUP(E89,$O:$Q,3,FALSE),VLOOKUP($A89,選手情報入力シート!$A:$O,15,FALSE))=0,"","①Error"))))&amp;(IF(I89="","",(IF(MOD(VLOOKUP(I89,$O:$Q,3,FALSE),VLOOKUP($A89,選手情報入力シート!$A:$O,15,FALSE))=0,"","②Error")))),"")</f>
        <v/>
      </c>
    </row>
    <row r="90" spans="1:13">
      <c r="A90" s="178" t="str">
        <f>IF(D90="","",IF(B90="","",所属情報入力シート!$A$2*1000000+D90*100000+B90))</f>
        <v/>
      </c>
      <c r="B90" s="235"/>
      <c r="C90" s="178" t="str">
        <f>IF($A90="","",VLOOKUP($A90,選手情報入力シート!$A:$M,3,FALSE)&amp;" "&amp;VLOOKUP($A90,選手情報入力シート!$A:$M,4,FALSE)&amp;" ("&amp;VLOOKUP($A90,選手情報入力シート!$A:$M,9,FALSE)&amp;")")</f>
        <v/>
      </c>
      <c r="D90" s="235"/>
      <c r="E90" s="235"/>
      <c r="F90" s="242" t="str">
        <f t="shared" si="28"/>
        <v/>
      </c>
      <c r="G90" s="252"/>
      <c r="H90" s="178" t="str">
        <f t="shared" si="30"/>
        <v/>
      </c>
      <c r="I90" s="235"/>
      <c r="J90" s="242" t="str">
        <f t="shared" si="29"/>
        <v/>
      </c>
      <c r="K90" s="252"/>
      <c r="L90" s="178" t="str">
        <f t="shared" si="31"/>
        <v/>
      </c>
      <c r="M90" s="241" t="str">
        <f>IF(初期ファイル設定①!$W$1=1,(IF(E90="","",(IF(MOD(VLOOKUP(E90,$O:$Q,3,FALSE),VLOOKUP($A90,選手情報入力シート!$A:$O,15,FALSE))=0,"","①Error"))))&amp;(IF(I90="","",(IF(MOD(VLOOKUP(I90,$O:$Q,3,FALSE),VLOOKUP($A90,選手情報入力シート!$A:$O,15,FALSE))=0,"","②Error")))),"")</f>
        <v/>
      </c>
    </row>
    <row r="91" spans="1:13">
      <c r="A91" s="178" t="str">
        <f>IF(D91="","",IF(B91="","",所属情報入力シート!$A$2*1000000+D91*100000+B91))</f>
        <v/>
      </c>
      <c r="B91" s="235"/>
      <c r="C91" s="178" t="str">
        <f>IF($A91="","",VLOOKUP($A91,選手情報入力シート!$A:$M,3,FALSE)&amp;" "&amp;VLOOKUP($A91,選手情報入力シート!$A:$M,4,FALSE)&amp;" ("&amp;VLOOKUP($A91,選手情報入力シート!$A:$M,9,FALSE)&amp;")")</f>
        <v/>
      </c>
      <c r="D91" s="235"/>
      <c r="E91" s="235"/>
      <c r="F91" s="242" t="str">
        <f t="shared" si="28"/>
        <v/>
      </c>
      <c r="G91" s="252"/>
      <c r="H91" s="178" t="str">
        <f t="shared" si="30"/>
        <v/>
      </c>
      <c r="I91" s="235"/>
      <c r="J91" s="242" t="str">
        <f t="shared" si="29"/>
        <v/>
      </c>
      <c r="K91" s="252"/>
      <c r="L91" s="178" t="str">
        <f t="shared" si="31"/>
        <v/>
      </c>
      <c r="M91" s="241" t="str">
        <f>IF(初期ファイル設定①!$W$1=1,(IF(E91="","",(IF(MOD(VLOOKUP(E91,$O:$Q,3,FALSE),VLOOKUP($A91,選手情報入力シート!$A:$O,15,FALSE))=0,"","①Error"))))&amp;(IF(I91="","",(IF(MOD(VLOOKUP(I91,$O:$Q,3,FALSE),VLOOKUP($A91,選手情報入力シート!$A:$O,15,FALSE))=0,"","②Error")))),"")</f>
        <v/>
      </c>
    </row>
    <row r="92" spans="1:13">
      <c r="A92" s="178" t="str">
        <f>IF(D92="","",IF(B92="","",所属情報入力シート!$A$2*1000000+D92*100000+B92))</f>
        <v/>
      </c>
      <c r="B92" s="235"/>
      <c r="C92" s="178" t="str">
        <f>IF($A92="","",VLOOKUP($A92,選手情報入力シート!$A:$M,3,FALSE)&amp;" "&amp;VLOOKUP($A92,選手情報入力シート!$A:$M,4,FALSE)&amp;" ("&amp;VLOOKUP($A92,選手情報入力シート!$A:$M,9,FALSE)&amp;")")</f>
        <v/>
      </c>
      <c r="D92" s="235"/>
      <c r="E92" s="235"/>
      <c r="F92" s="242" t="str">
        <f t="shared" si="28"/>
        <v/>
      </c>
      <c r="G92" s="252"/>
      <c r="H92" s="178" t="str">
        <f t="shared" si="30"/>
        <v/>
      </c>
      <c r="I92" s="235"/>
      <c r="J92" s="242" t="str">
        <f t="shared" si="29"/>
        <v/>
      </c>
      <c r="K92" s="252"/>
      <c r="L92" s="178" t="str">
        <f t="shared" si="31"/>
        <v/>
      </c>
      <c r="M92" s="241" t="str">
        <f>IF(初期ファイル設定①!$W$1=1,(IF(E92="","",(IF(MOD(VLOOKUP(E92,$O:$Q,3,FALSE),VLOOKUP($A92,選手情報入力シート!$A:$O,15,FALSE))=0,"","①Error"))))&amp;(IF(I92="","",(IF(MOD(VLOOKUP(I92,$O:$Q,3,FALSE),VLOOKUP($A92,選手情報入力シート!$A:$O,15,FALSE))=0,"","②Error")))),"")</f>
        <v/>
      </c>
    </row>
    <row r="93" spans="1:13">
      <c r="A93" s="178" t="str">
        <f>IF(D93="","",IF(B93="","",所属情報入力シート!$A$2*1000000+D93*100000+B93))</f>
        <v/>
      </c>
      <c r="B93" s="235"/>
      <c r="C93" s="178" t="str">
        <f>IF($A93="","",VLOOKUP($A93,選手情報入力シート!$A:$M,3,FALSE)&amp;" "&amp;VLOOKUP($A93,選手情報入力シート!$A:$M,4,FALSE)&amp;" ("&amp;VLOOKUP($A93,選手情報入力シート!$A:$M,9,FALSE)&amp;")")</f>
        <v/>
      </c>
      <c r="D93" s="235"/>
      <c r="E93" s="235"/>
      <c r="F93" s="242" t="str">
        <f t="shared" si="28"/>
        <v/>
      </c>
      <c r="G93" s="252"/>
      <c r="H93" s="178" t="str">
        <f t="shared" si="30"/>
        <v/>
      </c>
      <c r="I93" s="235"/>
      <c r="J93" s="242" t="str">
        <f t="shared" si="29"/>
        <v/>
      </c>
      <c r="K93" s="252"/>
      <c r="L93" s="178" t="str">
        <f t="shared" si="31"/>
        <v/>
      </c>
      <c r="M93" s="241" t="str">
        <f>IF(初期ファイル設定①!$W$1=1,(IF(E93="","",(IF(MOD(VLOOKUP(E93,$O:$Q,3,FALSE),VLOOKUP($A93,選手情報入力シート!$A:$O,15,FALSE))=0,"","①Error"))))&amp;(IF(I93="","",(IF(MOD(VLOOKUP(I93,$O:$Q,3,FALSE),VLOOKUP($A93,選手情報入力シート!$A:$O,15,FALSE))=0,"","②Error")))),"")</f>
        <v/>
      </c>
    </row>
    <row r="94" spans="1:13">
      <c r="A94" s="178" t="str">
        <f>IF(D94="","",IF(B94="","",所属情報入力シート!$A$2*1000000+D94*100000+B94))</f>
        <v/>
      </c>
      <c r="B94" s="235"/>
      <c r="C94" s="178" t="str">
        <f>IF($A94="","",VLOOKUP($A94,選手情報入力シート!$A:$M,3,FALSE)&amp;" "&amp;VLOOKUP($A94,選手情報入力シート!$A:$M,4,FALSE)&amp;" ("&amp;VLOOKUP($A94,選手情報入力シート!$A:$M,9,FALSE)&amp;")")</f>
        <v/>
      </c>
      <c r="D94" s="235"/>
      <c r="E94" s="235"/>
      <c r="F94" s="242" t="str">
        <f t="shared" si="28"/>
        <v/>
      </c>
      <c r="G94" s="252"/>
      <c r="H94" s="178" t="str">
        <f t="shared" si="30"/>
        <v/>
      </c>
      <c r="I94" s="235"/>
      <c r="J94" s="242" t="str">
        <f t="shared" si="29"/>
        <v/>
      </c>
      <c r="K94" s="252"/>
      <c r="L94" s="178" t="str">
        <f t="shared" si="31"/>
        <v/>
      </c>
      <c r="M94" s="241" t="str">
        <f>IF(初期ファイル設定①!$W$1=1,(IF(E94="","",(IF(MOD(VLOOKUP(E94,$O:$Q,3,FALSE),VLOOKUP($A94,選手情報入力シート!$A:$O,15,FALSE))=0,"","①Error"))))&amp;(IF(I94="","",(IF(MOD(VLOOKUP(I94,$O:$Q,3,FALSE),VLOOKUP($A94,選手情報入力シート!$A:$O,15,FALSE))=0,"","②Error")))),"")</f>
        <v/>
      </c>
    </row>
    <row r="95" spans="1:13">
      <c r="A95" s="178" t="str">
        <f>IF(D95="","",IF(B95="","",所属情報入力シート!$A$2*1000000+D95*100000+B95))</f>
        <v/>
      </c>
      <c r="B95" s="235"/>
      <c r="C95" s="178" t="str">
        <f>IF($A95="","",VLOOKUP($A95,選手情報入力シート!$A:$M,3,FALSE)&amp;" "&amp;VLOOKUP($A95,選手情報入力シート!$A:$M,4,FALSE)&amp;" ("&amp;VLOOKUP($A95,選手情報入力シート!$A:$M,9,FALSE)&amp;")")</f>
        <v/>
      </c>
      <c r="D95" s="235"/>
      <c r="E95" s="235"/>
      <c r="F95" s="242" t="str">
        <f t="shared" si="28"/>
        <v/>
      </c>
      <c r="G95" s="252"/>
      <c r="H95" s="178" t="str">
        <f t="shared" si="30"/>
        <v/>
      </c>
      <c r="I95" s="235"/>
      <c r="J95" s="242" t="str">
        <f t="shared" si="29"/>
        <v/>
      </c>
      <c r="K95" s="252"/>
      <c r="L95" s="178" t="str">
        <f t="shared" si="31"/>
        <v/>
      </c>
      <c r="M95" s="241" t="str">
        <f>IF(初期ファイル設定①!$W$1=1,(IF(E95="","",(IF(MOD(VLOOKUP(E95,$O:$Q,3,FALSE),VLOOKUP($A95,選手情報入力シート!$A:$O,15,FALSE))=0,"","①Error"))))&amp;(IF(I95="","",(IF(MOD(VLOOKUP(I95,$O:$Q,3,FALSE),VLOOKUP($A95,選手情報入力シート!$A:$O,15,FALSE))=0,"","②Error")))),"")</f>
        <v/>
      </c>
    </row>
    <row r="96" spans="1:13">
      <c r="A96" s="178" t="str">
        <f>IF(D96="","",IF(B96="","",所属情報入力シート!$A$2*1000000+D96*100000+B96))</f>
        <v/>
      </c>
      <c r="B96" s="235"/>
      <c r="C96" s="178" t="str">
        <f>IF($A96="","",VLOOKUP($A96,選手情報入力シート!$A:$M,3,FALSE)&amp;" "&amp;VLOOKUP($A96,選手情報入力シート!$A:$M,4,FALSE)&amp;" ("&amp;VLOOKUP($A96,選手情報入力シート!$A:$M,9,FALSE)&amp;")")</f>
        <v/>
      </c>
      <c r="D96" s="235"/>
      <c r="E96" s="235"/>
      <c r="F96" s="242" t="str">
        <f t="shared" si="28"/>
        <v/>
      </c>
      <c r="G96" s="252"/>
      <c r="H96" s="178" t="str">
        <f t="shared" si="30"/>
        <v/>
      </c>
      <c r="I96" s="235"/>
      <c r="J96" s="242" t="str">
        <f t="shared" si="29"/>
        <v/>
      </c>
      <c r="K96" s="252"/>
      <c r="L96" s="178" t="str">
        <f t="shared" si="31"/>
        <v/>
      </c>
      <c r="M96" s="241" t="str">
        <f>IF(初期ファイル設定①!$W$1=1,(IF(E96="","",(IF(MOD(VLOOKUP(E96,$O:$Q,3,FALSE),VLOOKUP($A96,選手情報入力シート!$A:$O,15,FALSE))=0,"","①Error"))))&amp;(IF(I96="","",(IF(MOD(VLOOKUP(I96,$O:$Q,3,FALSE),VLOOKUP($A96,選手情報入力シート!$A:$O,15,FALSE))=0,"","②Error")))),"")</f>
        <v/>
      </c>
    </row>
    <row r="97" spans="1:13">
      <c r="A97" s="178" t="str">
        <f>IF(D97="","",IF(B97="","",所属情報入力シート!$A$2*1000000+D97*100000+B97))</f>
        <v/>
      </c>
      <c r="B97" s="235"/>
      <c r="C97" s="178" t="str">
        <f>IF($A97="","",VLOOKUP($A97,選手情報入力シート!$A:$M,3,FALSE)&amp;" "&amp;VLOOKUP($A97,選手情報入力シート!$A:$M,4,FALSE)&amp;" ("&amp;VLOOKUP($A97,選手情報入力シート!$A:$M,9,FALSE)&amp;")")</f>
        <v/>
      </c>
      <c r="D97" s="235"/>
      <c r="E97" s="235"/>
      <c r="F97" s="242" t="str">
        <f t="shared" si="28"/>
        <v/>
      </c>
      <c r="G97" s="252"/>
      <c r="H97" s="178" t="str">
        <f t="shared" si="30"/>
        <v/>
      </c>
      <c r="I97" s="235"/>
      <c r="J97" s="242" t="str">
        <f t="shared" si="29"/>
        <v/>
      </c>
      <c r="K97" s="252"/>
      <c r="L97" s="178" t="str">
        <f t="shared" si="31"/>
        <v/>
      </c>
      <c r="M97" s="241" t="str">
        <f>IF(初期ファイル設定①!$W$1=1,(IF(E97="","",(IF(MOD(VLOOKUP(E97,$O:$Q,3,FALSE),VLOOKUP($A97,選手情報入力シート!$A:$O,15,FALSE))=0,"","①Error"))))&amp;(IF(I97="","",(IF(MOD(VLOOKUP(I97,$O:$Q,3,FALSE),VLOOKUP($A97,選手情報入力シート!$A:$O,15,FALSE))=0,"","②Error")))),"")</f>
        <v/>
      </c>
    </row>
    <row r="98" spans="1:13">
      <c r="A98" s="178" t="str">
        <f>IF(D98="","",IF(B98="","",所属情報入力シート!$A$2*1000000+D98*100000+B98))</f>
        <v/>
      </c>
      <c r="B98" s="235"/>
      <c r="C98" s="178" t="str">
        <f>IF($A98="","",VLOOKUP($A98,選手情報入力シート!$A:$M,3,FALSE)&amp;" "&amp;VLOOKUP($A98,選手情報入力シート!$A:$M,4,FALSE)&amp;" ("&amp;VLOOKUP($A98,選手情報入力シート!$A:$M,9,FALSE)&amp;")")</f>
        <v/>
      </c>
      <c r="D98" s="235"/>
      <c r="E98" s="235"/>
      <c r="F98" s="242" t="str">
        <f t="shared" si="28"/>
        <v/>
      </c>
      <c r="G98" s="252"/>
      <c r="H98" s="178" t="str">
        <f t="shared" si="30"/>
        <v/>
      </c>
      <c r="I98" s="235"/>
      <c r="J98" s="242" t="str">
        <f t="shared" si="29"/>
        <v/>
      </c>
      <c r="K98" s="252"/>
      <c r="L98" s="178" t="str">
        <f t="shared" si="31"/>
        <v/>
      </c>
      <c r="M98" s="241" t="str">
        <f>IF(初期ファイル設定①!$W$1=1,(IF(E98="","",(IF(MOD(VLOOKUP(E98,$O:$Q,3,FALSE),VLOOKUP($A98,選手情報入力シート!$A:$O,15,FALSE))=0,"","①Error"))))&amp;(IF(I98="","",(IF(MOD(VLOOKUP(I98,$O:$Q,3,FALSE),VLOOKUP($A98,選手情報入力シート!$A:$O,15,FALSE))=0,"","②Error")))),"")</f>
        <v/>
      </c>
    </row>
    <row r="99" spans="1:13">
      <c r="A99" s="178" t="str">
        <f>IF(D99="","",IF(B99="","",所属情報入力シート!$A$2*1000000+D99*100000+B99))</f>
        <v/>
      </c>
      <c r="B99" s="235"/>
      <c r="C99" s="178" t="str">
        <f>IF($A99="","",VLOOKUP($A99,選手情報入力シート!$A:$M,3,FALSE)&amp;" "&amp;VLOOKUP($A99,選手情報入力シート!$A:$M,4,FALSE)&amp;" ("&amp;VLOOKUP($A99,選手情報入力シート!$A:$M,9,FALSE)&amp;")")</f>
        <v/>
      </c>
      <c r="D99" s="235"/>
      <c r="E99" s="235"/>
      <c r="F99" s="242" t="str">
        <f t="shared" si="28"/>
        <v/>
      </c>
      <c r="G99" s="252"/>
      <c r="H99" s="178" t="str">
        <f t="shared" si="30"/>
        <v/>
      </c>
      <c r="I99" s="235"/>
      <c r="J99" s="242" t="str">
        <f t="shared" si="29"/>
        <v/>
      </c>
      <c r="K99" s="252"/>
      <c r="L99" s="178" t="str">
        <f t="shared" si="31"/>
        <v/>
      </c>
      <c r="M99" s="241" t="str">
        <f>IF(初期ファイル設定①!$W$1=1,(IF(E99="","",(IF(MOD(VLOOKUP(E99,$O:$Q,3,FALSE),VLOOKUP($A99,選手情報入力シート!$A:$O,15,FALSE))=0,"","①Error"))))&amp;(IF(I99="","",(IF(MOD(VLOOKUP(I99,$O:$Q,3,FALSE),VLOOKUP($A99,選手情報入力シート!$A:$O,15,FALSE))=0,"","②Error")))),"")</f>
        <v/>
      </c>
    </row>
    <row r="100" spans="1:13">
      <c r="A100" s="178" t="str">
        <f>IF(D100="","",IF(B100="","",所属情報入力シート!$A$2*1000000+D100*100000+B100))</f>
        <v/>
      </c>
      <c r="B100" s="235"/>
      <c r="C100" s="178" t="str">
        <f>IF($A100="","",VLOOKUP($A100,選手情報入力シート!$A:$M,3,FALSE)&amp;" "&amp;VLOOKUP($A100,選手情報入力シート!$A:$M,4,FALSE)&amp;" ("&amp;VLOOKUP($A100,選手情報入力シート!$A:$M,9,FALSE)&amp;")")</f>
        <v/>
      </c>
      <c r="D100" s="235"/>
      <c r="E100" s="235"/>
      <c r="F100" s="242" t="str">
        <f t="shared" si="28"/>
        <v/>
      </c>
      <c r="G100" s="252"/>
      <c r="H100" s="178" t="str">
        <f t="shared" si="30"/>
        <v/>
      </c>
      <c r="I100" s="235"/>
      <c r="J100" s="242" t="str">
        <f t="shared" si="29"/>
        <v/>
      </c>
      <c r="K100" s="252"/>
      <c r="L100" s="178" t="str">
        <f t="shared" si="31"/>
        <v/>
      </c>
      <c r="M100" s="241" t="str">
        <f>IF(初期ファイル設定①!$W$1=1,(IF(E100="","",(IF(MOD(VLOOKUP(E100,$O:$Q,3,FALSE),VLOOKUP($A100,選手情報入力シート!$A:$O,15,FALSE))=0,"","①Error"))))&amp;(IF(I100="","",(IF(MOD(VLOOKUP(I100,$O:$Q,3,FALSE),VLOOKUP($A100,選手情報入力シート!$A:$O,15,FALSE))=0,"","②Error")))),"")</f>
        <v/>
      </c>
    </row>
    <row r="101" spans="1:13">
      <c r="A101" s="178" t="str">
        <f>IF(D101="","",IF(B101="","",所属情報入力シート!$A$2*1000000+D101*100000+B101))</f>
        <v/>
      </c>
      <c r="B101" s="235"/>
      <c r="C101" s="178" t="str">
        <f>IF($A101="","",VLOOKUP($A101,選手情報入力シート!$A:$M,3,FALSE)&amp;" "&amp;VLOOKUP($A101,選手情報入力シート!$A:$M,4,FALSE)&amp;" ("&amp;VLOOKUP($A101,選手情報入力シート!$A:$M,9,FALSE)&amp;")")</f>
        <v/>
      </c>
      <c r="D101" s="235"/>
      <c r="E101" s="235"/>
      <c r="F101" s="242" t="str">
        <f t="shared" si="28"/>
        <v/>
      </c>
      <c r="G101" s="252"/>
      <c r="H101" s="178" t="str">
        <f t="shared" si="30"/>
        <v/>
      </c>
      <c r="I101" s="235"/>
      <c r="J101" s="242" t="str">
        <f t="shared" si="29"/>
        <v/>
      </c>
      <c r="K101" s="252"/>
      <c r="L101" s="178" t="str">
        <f t="shared" si="31"/>
        <v/>
      </c>
      <c r="M101" s="241" t="str">
        <f>IF(初期ファイル設定①!$W$1=1,(IF(E101="","",(IF(MOD(VLOOKUP(E101,$O:$Q,3,FALSE),VLOOKUP($A101,選手情報入力シート!$A:$O,15,FALSE))=0,"","①Error"))))&amp;(IF(I101="","",(IF(MOD(VLOOKUP(I101,$O:$Q,3,FALSE),VLOOKUP($A101,選手情報入力シート!$A:$O,15,FALSE))=0,"","②Error")))),"")</f>
        <v/>
      </c>
    </row>
    <row r="102" spans="1:13">
      <c r="A102" s="178" t="str">
        <f>IF(D102="","",IF(B102="","",所属情報入力シート!$A$2*1000000+D102*100000+B102))</f>
        <v/>
      </c>
      <c r="B102" s="235"/>
      <c r="C102" s="178" t="str">
        <f>IF($A102="","",VLOOKUP($A102,選手情報入力シート!$A:$M,3,FALSE)&amp;" "&amp;VLOOKUP($A102,選手情報入力シート!$A:$M,4,FALSE)&amp;" ("&amp;VLOOKUP($A102,選手情報入力シート!$A:$M,9,FALSE)&amp;")")</f>
        <v/>
      </c>
      <c r="D102" s="235"/>
      <c r="E102" s="235"/>
      <c r="F102" s="242" t="str">
        <f t="shared" si="28"/>
        <v/>
      </c>
      <c r="G102" s="252"/>
      <c r="H102" s="178" t="str">
        <f t="shared" si="30"/>
        <v/>
      </c>
      <c r="I102" s="235"/>
      <c r="J102" s="242" t="str">
        <f t="shared" si="29"/>
        <v/>
      </c>
      <c r="K102" s="252"/>
      <c r="L102" s="178" t="str">
        <f t="shared" si="31"/>
        <v/>
      </c>
      <c r="M102" s="241" t="str">
        <f>IF(初期ファイル設定①!$W$1=1,(IF(E102="","",(IF(MOD(VLOOKUP(E102,$O:$Q,3,FALSE),VLOOKUP($A102,選手情報入力シート!$A:$O,15,FALSE))=0,"","①Error"))))&amp;(IF(I102="","",(IF(MOD(VLOOKUP(I102,$O:$Q,3,FALSE),VLOOKUP($A102,選手情報入力シート!$A:$O,15,FALSE))=0,"","②Error")))),"")</f>
        <v/>
      </c>
    </row>
    <row r="103" spans="1:13">
      <c r="A103" s="178" t="str">
        <f>IF(D103="","",IF(B103="","",所属情報入力シート!$A$2*1000000+D103*100000+B103))</f>
        <v/>
      </c>
      <c r="B103" s="235"/>
      <c r="C103" s="178" t="str">
        <f>IF($A103="","",VLOOKUP($A103,選手情報入力シート!$A:$M,3,FALSE)&amp;" "&amp;VLOOKUP($A103,選手情報入力シート!$A:$M,4,FALSE)&amp;" ("&amp;VLOOKUP($A103,選手情報入力シート!$A:$M,9,FALSE)&amp;")")</f>
        <v/>
      </c>
      <c r="D103" s="235"/>
      <c r="E103" s="235"/>
      <c r="F103" s="242" t="str">
        <f t="shared" si="28"/>
        <v/>
      </c>
      <c r="G103" s="252"/>
      <c r="H103" s="178" t="str">
        <f t="shared" si="30"/>
        <v/>
      </c>
      <c r="I103" s="235"/>
      <c r="J103" s="242" t="str">
        <f t="shared" si="29"/>
        <v/>
      </c>
      <c r="K103" s="252"/>
      <c r="L103" s="178" t="str">
        <f t="shared" si="31"/>
        <v/>
      </c>
      <c r="M103" s="241" t="str">
        <f>IF(初期ファイル設定①!$W$1=1,(IF(E103="","",(IF(MOD(VLOOKUP(E103,$O:$Q,3,FALSE),VLOOKUP($A103,選手情報入力シート!$A:$O,15,FALSE))=0,"","①Error"))))&amp;(IF(I103="","",(IF(MOD(VLOOKUP(I103,$O:$Q,3,FALSE),VLOOKUP($A103,選手情報入力シート!$A:$O,15,FALSE))=0,"","②Error")))),"")</f>
        <v/>
      </c>
    </row>
    <row r="104" spans="1:13">
      <c r="A104" s="178" t="str">
        <f>IF(D104="","",IF(B104="","",所属情報入力シート!$A$2*1000000+D104*100000+B104))</f>
        <v/>
      </c>
      <c r="B104" s="235"/>
      <c r="C104" s="178" t="str">
        <f>IF($A104="","",VLOOKUP($A104,選手情報入力シート!$A:$M,3,FALSE)&amp;" "&amp;VLOOKUP($A104,選手情報入力シート!$A:$M,4,FALSE)&amp;" ("&amp;VLOOKUP($A104,選手情報入力シート!$A:$M,9,FALSE)&amp;")")</f>
        <v/>
      </c>
      <c r="D104" s="235"/>
      <c r="E104" s="235"/>
      <c r="F104" s="242" t="str">
        <f t="shared" si="28"/>
        <v/>
      </c>
      <c r="G104" s="252"/>
      <c r="H104" s="178" t="str">
        <f t="shared" si="30"/>
        <v/>
      </c>
      <c r="I104" s="235"/>
      <c r="J104" s="242" t="str">
        <f t="shared" si="29"/>
        <v/>
      </c>
      <c r="K104" s="252"/>
      <c r="L104" s="178" t="str">
        <f t="shared" si="31"/>
        <v/>
      </c>
      <c r="M104" s="241" t="str">
        <f>IF(初期ファイル設定①!$W$1=1,(IF(E104="","",(IF(MOD(VLOOKUP(E104,$O:$Q,3,FALSE),VLOOKUP($A104,選手情報入力シート!$A:$O,15,FALSE))=0,"","①Error"))))&amp;(IF(I104="","",(IF(MOD(VLOOKUP(I104,$O:$Q,3,FALSE),VLOOKUP($A104,選手情報入力シート!$A:$O,15,FALSE))=0,"","②Error")))),"")</f>
        <v/>
      </c>
    </row>
    <row r="105" spans="1:13">
      <c r="A105" s="178" t="str">
        <f>IF(D105="","",IF(B105="","",所属情報入力シート!$A$2*1000000+D105*100000+B105))</f>
        <v/>
      </c>
      <c r="B105" s="235"/>
      <c r="C105" s="178" t="str">
        <f>IF($A105="","",VLOOKUP($A105,選手情報入力シート!$A:$M,3,FALSE)&amp;" "&amp;VLOOKUP($A105,選手情報入力シート!$A:$M,4,FALSE)&amp;" ("&amp;VLOOKUP($A105,選手情報入力シート!$A:$M,9,FALSE)&amp;")")</f>
        <v/>
      </c>
      <c r="D105" s="235"/>
      <c r="E105" s="235"/>
      <c r="F105" s="242" t="str">
        <f t="shared" si="28"/>
        <v/>
      </c>
      <c r="G105" s="252"/>
      <c r="H105" s="178" t="str">
        <f t="shared" si="30"/>
        <v/>
      </c>
      <c r="I105" s="235"/>
      <c r="J105" s="242" t="str">
        <f t="shared" si="29"/>
        <v/>
      </c>
      <c r="K105" s="252"/>
      <c r="L105" s="178" t="str">
        <f t="shared" si="31"/>
        <v/>
      </c>
      <c r="M105" s="241" t="str">
        <f>IF(初期ファイル設定①!$W$1=1,(IF(E105="","",(IF(MOD(VLOOKUP(E105,$O:$Q,3,FALSE),VLOOKUP($A105,選手情報入力シート!$A:$O,15,FALSE))=0,"","①Error"))))&amp;(IF(I105="","",(IF(MOD(VLOOKUP(I105,$O:$Q,3,FALSE),VLOOKUP($A105,選手情報入力シート!$A:$O,15,FALSE))=0,"","②Error")))),"")</f>
        <v/>
      </c>
    </row>
    <row r="106" spans="1:13">
      <c r="A106" s="178" t="str">
        <f>IF(D106="","",IF(B106="","",所属情報入力シート!$A$2*1000000+D106*100000+B106))</f>
        <v/>
      </c>
      <c r="B106" s="235"/>
      <c r="C106" s="178" t="str">
        <f>IF($A106="","",VLOOKUP($A106,選手情報入力シート!$A:$M,3,FALSE)&amp;" "&amp;VLOOKUP($A106,選手情報入力シート!$A:$M,4,FALSE)&amp;" ("&amp;VLOOKUP($A106,選手情報入力シート!$A:$M,9,FALSE)&amp;")")</f>
        <v/>
      </c>
      <c r="D106" s="235"/>
      <c r="E106" s="235"/>
      <c r="F106" s="242" t="str">
        <f t="shared" si="28"/>
        <v/>
      </c>
      <c r="G106" s="252"/>
      <c r="H106" s="178" t="str">
        <f t="shared" si="30"/>
        <v/>
      </c>
      <c r="I106" s="235"/>
      <c r="J106" s="242" t="str">
        <f t="shared" si="29"/>
        <v/>
      </c>
      <c r="K106" s="252"/>
      <c r="L106" s="178" t="str">
        <f t="shared" si="31"/>
        <v/>
      </c>
      <c r="M106" s="241" t="str">
        <f>IF(初期ファイル設定①!$W$1=1,(IF(E106="","",(IF(MOD(VLOOKUP(E106,$O:$Q,3,FALSE),VLOOKUP($A106,選手情報入力シート!$A:$O,15,FALSE))=0,"","①Error"))))&amp;(IF(I106="","",(IF(MOD(VLOOKUP(I106,$O:$Q,3,FALSE),VLOOKUP($A106,選手情報入力シート!$A:$O,15,FALSE))=0,"","②Error")))),"")</f>
        <v/>
      </c>
    </row>
    <row r="107" spans="1:13">
      <c r="A107" s="178" t="str">
        <f>IF(D107="","",IF(B107="","",所属情報入力シート!$A$2*1000000+D107*100000+B107))</f>
        <v/>
      </c>
      <c r="B107" s="235"/>
      <c r="C107" s="178" t="str">
        <f>IF($A107="","",VLOOKUP($A107,選手情報入力シート!$A:$M,3,FALSE)&amp;" "&amp;VLOOKUP($A107,選手情報入力シート!$A:$M,4,FALSE)&amp;" ("&amp;VLOOKUP($A107,選手情報入力シート!$A:$M,9,FALSE)&amp;")")</f>
        <v/>
      </c>
      <c r="D107" s="235"/>
      <c r="E107" s="235"/>
      <c r="F107" s="242" t="str">
        <f t="shared" si="28"/>
        <v/>
      </c>
      <c r="G107" s="252"/>
      <c r="H107" s="178" t="str">
        <f t="shared" si="30"/>
        <v/>
      </c>
      <c r="I107" s="235"/>
      <c r="J107" s="242" t="str">
        <f t="shared" si="29"/>
        <v/>
      </c>
      <c r="K107" s="252"/>
      <c r="L107" s="178" t="str">
        <f t="shared" si="31"/>
        <v/>
      </c>
      <c r="M107" s="241" t="str">
        <f>IF(初期ファイル設定①!$W$1=1,(IF(E107="","",(IF(MOD(VLOOKUP(E107,$O:$Q,3,FALSE),VLOOKUP($A107,選手情報入力シート!$A:$O,15,FALSE))=0,"","①Error"))))&amp;(IF(I107="","",(IF(MOD(VLOOKUP(I107,$O:$Q,3,FALSE),VLOOKUP($A107,選手情報入力シート!$A:$O,15,FALSE))=0,"","②Error")))),"")</f>
        <v/>
      </c>
    </row>
    <row r="108" spans="1:13">
      <c r="A108" s="178" t="str">
        <f>IF(D108="","",IF(B108="","",所属情報入力シート!$A$2*1000000+D108*100000+B108))</f>
        <v/>
      </c>
      <c r="B108" s="235"/>
      <c r="C108" s="178" t="str">
        <f>IF($A108="","",VLOOKUP($A108,選手情報入力シート!$A:$M,3,FALSE)&amp;" "&amp;VLOOKUP($A108,選手情報入力シート!$A:$M,4,FALSE)&amp;" ("&amp;VLOOKUP($A108,選手情報入力シート!$A:$M,9,FALSE)&amp;")")</f>
        <v/>
      </c>
      <c r="D108" s="235"/>
      <c r="E108" s="235"/>
      <c r="F108" s="242" t="str">
        <f t="shared" si="28"/>
        <v/>
      </c>
      <c r="G108" s="252"/>
      <c r="H108" s="178" t="str">
        <f t="shared" si="30"/>
        <v/>
      </c>
      <c r="I108" s="235"/>
      <c r="J108" s="242" t="str">
        <f t="shared" si="29"/>
        <v/>
      </c>
      <c r="K108" s="252"/>
      <c r="L108" s="178" t="str">
        <f t="shared" si="31"/>
        <v/>
      </c>
      <c r="M108" s="241" t="str">
        <f>IF(初期ファイル設定①!$W$1=1,(IF(E108="","",(IF(MOD(VLOOKUP(E108,$O:$Q,3,FALSE),VLOOKUP($A108,選手情報入力シート!$A:$O,15,FALSE))=0,"","①Error"))))&amp;(IF(I108="","",(IF(MOD(VLOOKUP(I108,$O:$Q,3,FALSE),VLOOKUP($A108,選手情報入力シート!$A:$O,15,FALSE))=0,"","②Error")))),"")</f>
        <v/>
      </c>
    </row>
    <row r="109" spans="1:13">
      <c r="A109" s="178" t="str">
        <f>IF(D109="","",IF(B109="","",所属情報入力シート!$A$2*1000000+D109*100000+B109))</f>
        <v/>
      </c>
      <c r="B109" s="235"/>
      <c r="C109" s="178" t="str">
        <f>IF($A109="","",VLOOKUP($A109,選手情報入力シート!$A:$M,3,FALSE)&amp;" "&amp;VLOOKUP($A109,選手情報入力シート!$A:$M,4,FALSE)&amp;" ("&amp;VLOOKUP($A109,選手情報入力シート!$A:$M,9,FALSE)&amp;")")</f>
        <v/>
      </c>
      <c r="D109" s="235"/>
      <c r="E109" s="235"/>
      <c r="F109" s="242" t="str">
        <f t="shared" si="28"/>
        <v/>
      </c>
      <c r="G109" s="252"/>
      <c r="H109" s="178" t="str">
        <f t="shared" si="30"/>
        <v/>
      </c>
      <c r="I109" s="235"/>
      <c r="J109" s="242" t="str">
        <f t="shared" si="29"/>
        <v/>
      </c>
      <c r="K109" s="252"/>
      <c r="L109" s="178" t="str">
        <f t="shared" si="31"/>
        <v/>
      </c>
      <c r="M109" s="241" t="str">
        <f>IF(初期ファイル設定①!$W$1=1,(IF(E109="","",(IF(MOD(VLOOKUP(E109,$O:$Q,3,FALSE),VLOOKUP($A109,選手情報入力シート!$A:$O,15,FALSE))=0,"","①Error"))))&amp;(IF(I109="","",(IF(MOD(VLOOKUP(I109,$O:$Q,3,FALSE),VLOOKUP($A109,選手情報入力シート!$A:$O,15,FALSE))=0,"","②Error")))),"")</f>
        <v/>
      </c>
    </row>
    <row r="110" spans="1:13">
      <c r="A110" s="178" t="str">
        <f>IF(D110="","",IF(B110="","",所属情報入力シート!$A$2*1000000+D110*100000+B110))</f>
        <v/>
      </c>
      <c r="B110" s="235"/>
      <c r="C110" s="178" t="str">
        <f>IF($A110="","",VLOOKUP($A110,選手情報入力シート!$A:$M,3,FALSE)&amp;" "&amp;VLOOKUP($A110,選手情報入力シート!$A:$M,4,FALSE)&amp;" ("&amp;VLOOKUP($A110,選手情報入力シート!$A:$M,9,FALSE)&amp;")")</f>
        <v/>
      </c>
      <c r="D110" s="235"/>
      <c r="E110" s="235"/>
      <c r="F110" s="242" t="str">
        <f t="shared" si="28"/>
        <v/>
      </c>
      <c r="G110" s="252"/>
      <c r="H110" s="178" t="str">
        <f t="shared" si="30"/>
        <v/>
      </c>
      <c r="I110" s="235"/>
      <c r="J110" s="242" t="str">
        <f t="shared" si="29"/>
        <v/>
      </c>
      <c r="K110" s="252"/>
      <c r="L110" s="178" t="str">
        <f t="shared" si="31"/>
        <v/>
      </c>
      <c r="M110" s="241" t="str">
        <f>IF(初期ファイル設定①!$W$1=1,(IF(E110="","",(IF(MOD(VLOOKUP(E110,$O:$Q,3,FALSE),VLOOKUP($A110,選手情報入力シート!$A:$O,15,FALSE))=0,"","①Error"))))&amp;(IF(I110="","",(IF(MOD(VLOOKUP(I110,$O:$Q,3,FALSE),VLOOKUP($A110,選手情報入力シート!$A:$O,15,FALSE))=0,"","②Error")))),"")</f>
        <v/>
      </c>
    </row>
    <row r="111" spans="1:13">
      <c r="A111" s="178" t="str">
        <f>IF(D111="","",IF(B111="","",所属情報入力シート!$A$2*1000000+D111*100000+B111))</f>
        <v/>
      </c>
      <c r="B111" s="235"/>
      <c r="C111" s="178" t="str">
        <f>IF($A111="","",VLOOKUP($A111,選手情報入力シート!$A:$M,3,FALSE)&amp;" "&amp;VLOOKUP($A111,選手情報入力シート!$A:$M,4,FALSE)&amp;" ("&amp;VLOOKUP($A111,選手情報入力シート!$A:$M,9,FALSE)&amp;")")</f>
        <v/>
      </c>
      <c r="D111" s="235"/>
      <c r="E111" s="235"/>
      <c r="F111" s="242" t="str">
        <f t="shared" si="28"/>
        <v/>
      </c>
      <c r="G111" s="252"/>
      <c r="H111" s="178" t="str">
        <f t="shared" si="30"/>
        <v/>
      </c>
      <c r="I111" s="235"/>
      <c r="J111" s="242" t="str">
        <f t="shared" si="29"/>
        <v/>
      </c>
      <c r="K111" s="252"/>
      <c r="L111" s="178" t="str">
        <f t="shared" si="31"/>
        <v/>
      </c>
      <c r="M111" s="241" t="str">
        <f>IF(初期ファイル設定①!$W$1=1,(IF(E111="","",(IF(MOD(VLOOKUP(E111,$O:$Q,3,FALSE),VLOOKUP($A111,選手情報入力シート!$A:$O,15,FALSE))=0,"","①Error"))))&amp;(IF(I111="","",(IF(MOD(VLOOKUP(I111,$O:$Q,3,FALSE),VLOOKUP($A111,選手情報入力シート!$A:$O,15,FALSE))=0,"","②Error")))),"")</f>
        <v/>
      </c>
    </row>
    <row r="112" spans="1:13">
      <c r="A112" s="178" t="str">
        <f>IF(D112="","",IF(B112="","",所属情報入力シート!$A$2*1000000+D112*100000+B112))</f>
        <v/>
      </c>
      <c r="B112" s="235"/>
      <c r="C112" s="178" t="str">
        <f>IF($A112="","",VLOOKUP($A112,選手情報入力シート!$A:$M,3,FALSE)&amp;" "&amp;VLOOKUP($A112,選手情報入力シート!$A:$M,4,FALSE)&amp;" ("&amp;VLOOKUP($A112,選手情報入力シート!$A:$M,9,FALSE)&amp;")")</f>
        <v/>
      </c>
      <c r="D112" s="235"/>
      <c r="E112" s="235"/>
      <c r="F112" s="242" t="str">
        <f t="shared" si="28"/>
        <v/>
      </c>
      <c r="G112" s="252"/>
      <c r="H112" s="178" t="str">
        <f t="shared" si="30"/>
        <v/>
      </c>
      <c r="I112" s="235"/>
      <c r="J112" s="242" t="str">
        <f t="shared" si="29"/>
        <v/>
      </c>
      <c r="K112" s="252"/>
      <c r="L112" s="178" t="str">
        <f t="shared" si="31"/>
        <v/>
      </c>
      <c r="M112" s="241" t="str">
        <f>IF(初期ファイル設定①!$W$1=1,(IF(E112="","",(IF(MOD(VLOOKUP(E112,$O:$Q,3,FALSE),VLOOKUP($A112,選手情報入力シート!$A:$O,15,FALSE))=0,"","①Error"))))&amp;(IF(I112="","",(IF(MOD(VLOOKUP(I112,$O:$Q,3,FALSE),VLOOKUP($A112,選手情報入力シート!$A:$O,15,FALSE))=0,"","②Error")))),"")</f>
        <v/>
      </c>
    </row>
    <row r="113" spans="1:13">
      <c r="A113" s="178" t="str">
        <f>IF(D113="","",IF(B113="","",所属情報入力シート!$A$2*1000000+D113*100000+B113))</f>
        <v/>
      </c>
      <c r="B113" s="235"/>
      <c r="C113" s="178" t="str">
        <f>IF($A113="","",VLOOKUP($A113,選手情報入力シート!$A:$M,3,FALSE)&amp;" "&amp;VLOOKUP($A113,選手情報入力シート!$A:$M,4,FALSE)&amp;" ("&amp;VLOOKUP($A113,選手情報入力シート!$A:$M,9,FALSE)&amp;")")</f>
        <v/>
      </c>
      <c r="D113" s="235"/>
      <c r="E113" s="235"/>
      <c r="F113" s="242" t="str">
        <f t="shared" si="28"/>
        <v/>
      </c>
      <c r="G113" s="252"/>
      <c r="H113" s="178" t="str">
        <f t="shared" si="30"/>
        <v/>
      </c>
      <c r="I113" s="235"/>
      <c r="J113" s="242" t="str">
        <f t="shared" si="29"/>
        <v/>
      </c>
      <c r="K113" s="252"/>
      <c r="L113" s="178" t="str">
        <f t="shared" si="31"/>
        <v/>
      </c>
      <c r="M113" s="241" t="str">
        <f>IF(初期ファイル設定①!$W$1=1,(IF(E113="","",(IF(MOD(VLOOKUP(E113,$O:$Q,3,FALSE),VLOOKUP($A113,選手情報入力シート!$A:$O,15,FALSE))=0,"","①Error"))))&amp;(IF(I113="","",(IF(MOD(VLOOKUP(I113,$O:$Q,3,FALSE),VLOOKUP($A113,選手情報入力シート!$A:$O,15,FALSE))=0,"","②Error")))),"")</f>
        <v/>
      </c>
    </row>
    <row r="114" spans="1:13">
      <c r="A114" s="178" t="str">
        <f>IF(D114="","",IF(B114="","",所属情報入力シート!$A$2*1000000+D114*100000+B114))</f>
        <v/>
      </c>
      <c r="B114" s="235"/>
      <c r="C114" s="178" t="str">
        <f>IF($A114="","",VLOOKUP($A114,選手情報入力シート!$A:$M,3,FALSE)&amp;" "&amp;VLOOKUP($A114,選手情報入力シート!$A:$M,4,FALSE)&amp;" ("&amp;VLOOKUP($A114,選手情報入力シート!$A:$M,9,FALSE)&amp;")")</f>
        <v/>
      </c>
      <c r="D114" s="235"/>
      <c r="E114" s="235"/>
      <c r="F114" s="242" t="str">
        <f t="shared" si="28"/>
        <v/>
      </c>
      <c r="G114" s="252"/>
      <c r="H114" s="178" t="str">
        <f t="shared" si="30"/>
        <v/>
      </c>
      <c r="I114" s="235"/>
      <c r="J114" s="242" t="str">
        <f t="shared" si="29"/>
        <v/>
      </c>
      <c r="K114" s="252"/>
      <c r="L114" s="178" t="str">
        <f t="shared" si="31"/>
        <v/>
      </c>
      <c r="M114" s="241" t="str">
        <f>IF(初期ファイル設定①!$W$1=1,(IF(E114="","",(IF(MOD(VLOOKUP(E114,$O:$Q,3,FALSE),VLOOKUP($A114,選手情報入力シート!$A:$O,15,FALSE))=0,"","①Error"))))&amp;(IF(I114="","",(IF(MOD(VLOOKUP(I114,$O:$Q,3,FALSE),VLOOKUP($A114,選手情報入力シート!$A:$O,15,FALSE))=0,"","②Error")))),"")</f>
        <v/>
      </c>
    </row>
    <row r="115" spans="1:13">
      <c r="A115" s="178" t="str">
        <f>IF(D115="","",IF(B115="","",所属情報入力シート!$A$2*1000000+D115*100000+B115))</f>
        <v/>
      </c>
      <c r="B115" s="235"/>
      <c r="C115" s="178" t="str">
        <f>IF($A115="","",VLOOKUP($A115,選手情報入力シート!$A:$M,3,FALSE)&amp;" "&amp;VLOOKUP($A115,選手情報入力シート!$A:$M,4,FALSE)&amp;" ("&amp;VLOOKUP($A115,選手情報入力シート!$A:$M,9,FALSE)&amp;")")</f>
        <v/>
      </c>
      <c r="D115" s="235"/>
      <c r="E115" s="235"/>
      <c r="F115" s="242" t="str">
        <f t="shared" si="28"/>
        <v/>
      </c>
      <c r="G115" s="252"/>
      <c r="H115" s="178" t="str">
        <f t="shared" si="30"/>
        <v/>
      </c>
      <c r="I115" s="235"/>
      <c r="J115" s="242" t="str">
        <f t="shared" si="29"/>
        <v/>
      </c>
      <c r="K115" s="252"/>
      <c r="L115" s="178" t="str">
        <f t="shared" si="31"/>
        <v/>
      </c>
      <c r="M115" s="241" t="str">
        <f>IF(初期ファイル設定①!$W$1=1,(IF(E115="","",(IF(MOD(VLOOKUP(E115,$O:$Q,3,FALSE),VLOOKUP($A115,選手情報入力シート!$A:$O,15,FALSE))=0,"","①Error"))))&amp;(IF(I115="","",(IF(MOD(VLOOKUP(I115,$O:$Q,3,FALSE),VLOOKUP($A115,選手情報入力シート!$A:$O,15,FALSE))=0,"","②Error")))),"")</f>
        <v/>
      </c>
    </row>
    <row r="116" spans="1:13">
      <c r="A116" s="178" t="str">
        <f>IF(D116="","",IF(B116="","",所属情報入力シート!$A$2*1000000+D116*100000+B116))</f>
        <v/>
      </c>
      <c r="B116" s="235"/>
      <c r="C116" s="178" t="str">
        <f>IF($A116="","",VLOOKUP($A116,選手情報入力シート!$A:$M,3,FALSE)&amp;" "&amp;VLOOKUP($A116,選手情報入力シート!$A:$M,4,FALSE)&amp;" ("&amp;VLOOKUP($A116,選手情報入力シート!$A:$M,9,FALSE)&amp;")")</f>
        <v/>
      </c>
      <c r="D116" s="235"/>
      <c r="E116" s="235"/>
      <c r="F116" s="242" t="str">
        <f t="shared" si="28"/>
        <v/>
      </c>
      <c r="G116" s="252"/>
      <c r="H116" s="178" t="str">
        <f t="shared" si="30"/>
        <v/>
      </c>
      <c r="I116" s="235"/>
      <c r="J116" s="242" t="str">
        <f t="shared" si="29"/>
        <v/>
      </c>
      <c r="K116" s="252"/>
      <c r="L116" s="178" t="str">
        <f t="shared" si="31"/>
        <v/>
      </c>
      <c r="M116" s="241" t="str">
        <f>IF(初期ファイル設定①!$W$1=1,(IF(E116="","",(IF(MOD(VLOOKUP(E116,$O:$Q,3,FALSE),VLOOKUP($A116,選手情報入力シート!$A:$O,15,FALSE))=0,"","①Error"))))&amp;(IF(I116="","",(IF(MOD(VLOOKUP(I116,$O:$Q,3,FALSE),VLOOKUP($A116,選手情報入力シート!$A:$O,15,FALSE))=0,"","②Error")))),"")</f>
        <v/>
      </c>
    </row>
    <row r="117" spans="1:13">
      <c r="A117" s="178" t="str">
        <f>IF(D117="","",IF(B117="","",所属情報入力シート!$A$2*1000000+D117*100000+B117))</f>
        <v/>
      </c>
      <c r="B117" s="235"/>
      <c r="C117" s="178" t="str">
        <f>IF($A117="","",VLOOKUP($A117,選手情報入力シート!$A:$M,3,FALSE)&amp;" "&amp;VLOOKUP($A117,選手情報入力シート!$A:$M,4,FALSE)&amp;" ("&amp;VLOOKUP($A117,選手情報入力シート!$A:$M,9,FALSE)&amp;")")</f>
        <v/>
      </c>
      <c r="D117" s="235"/>
      <c r="E117" s="235"/>
      <c r="F117" s="242" t="str">
        <f t="shared" si="28"/>
        <v/>
      </c>
      <c r="G117" s="252"/>
      <c r="H117" s="178" t="str">
        <f t="shared" si="30"/>
        <v/>
      </c>
      <c r="I117" s="235"/>
      <c r="J117" s="242" t="str">
        <f t="shared" si="29"/>
        <v/>
      </c>
      <c r="K117" s="252"/>
      <c r="L117" s="178" t="str">
        <f t="shared" si="31"/>
        <v/>
      </c>
      <c r="M117" s="241" t="str">
        <f>IF(初期ファイル設定①!$W$1=1,(IF(E117="","",(IF(MOD(VLOOKUP(E117,$O:$Q,3,FALSE),VLOOKUP($A117,選手情報入力シート!$A:$O,15,FALSE))=0,"","①Error"))))&amp;(IF(I117="","",(IF(MOD(VLOOKUP(I117,$O:$Q,3,FALSE),VLOOKUP($A117,選手情報入力シート!$A:$O,15,FALSE))=0,"","②Error")))),"")</f>
        <v/>
      </c>
    </row>
    <row r="118" spans="1:13">
      <c r="A118" s="178" t="str">
        <f>IF(D118="","",IF(B118="","",所属情報入力シート!$A$2*1000000+D118*100000+B118))</f>
        <v/>
      </c>
      <c r="B118" s="235"/>
      <c r="C118" s="178" t="str">
        <f>IF($A118="","",VLOOKUP($A118,選手情報入力シート!$A:$M,3,FALSE)&amp;" "&amp;VLOOKUP($A118,選手情報入力シート!$A:$M,4,FALSE)&amp;" ("&amp;VLOOKUP($A118,選手情報入力シート!$A:$M,9,FALSE)&amp;")")</f>
        <v/>
      </c>
      <c r="D118" s="235"/>
      <c r="E118" s="235"/>
      <c r="F118" s="242" t="str">
        <f t="shared" ref="F118:F149" si="32">IF(E118="","",VLOOKUP(E118,$O:$P,2,FALSE))</f>
        <v/>
      </c>
      <c r="G118" s="252"/>
      <c r="H118" s="178" t="str">
        <f t="shared" si="30"/>
        <v/>
      </c>
      <c r="I118" s="235"/>
      <c r="J118" s="242" t="str">
        <f t="shared" ref="J118:J149" si="33">IF(I118="","",VLOOKUP(I118,$O:$P,2,FALSE))</f>
        <v/>
      </c>
      <c r="K118" s="252"/>
      <c r="L118" s="178" t="str">
        <f t="shared" si="31"/>
        <v/>
      </c>
      <c r="M118" s="241" t="str">
        <f>IF(初期ファイル設定①!$W$1=1,(IF(E118="","",(IF(MOD(VLOOKUP(E118,$O:$Q,3,FALSE),VLOOKUP($A118,選手情報入力シート!$A:$O,15,FALSE))=0,"","①Error"))))&amp;(IF(I118="","",(IF(MOD(VLOOKUP(I118,$O:$Q,3,FALSE),VLOOKUP($A118,選手情報入力シート!$A:$O,15,FALSE))=0,"","②Error")))),"")</f>
        <v/>
      </c>
    </row>
    <row r="119" spans="1:13">
      <c r="A119" s="178" t="str">
        <f>IF(D119="","",IF(B119="","",所属情報入力シート!$A$2*1000000+D119*100000+B119))</f>
        <v/>
      </c>
      <c r="B119" s="235"/>
      <c r="C119" s="178" t="str">
        <f>IF($A119="","",VLOOKUP($A119,選手情報入力シート!$A:$M,3,FALSE)&amp;" "&amp;VLOOKUP($A119,選手情報入力シート!$A:$M,4,FALSE)&amp;" ("&amp;VLOOKUP($A119,選手情報入力シート!$A:$M,9,FALSE)&amp;")")</f>
        <v/>
      </c>
      <c r="D119" s="235"/>
      <c r="E119" s="235"/>
      <c r="F119" s="242" t="str">
        <f t="shared" si="32"/>
        <v/>
      </c>
      <c r="G119" s="252"/>
      <c r="H119" s="178" t="str">
        <f t="shared" si="30"/>
        <v/>
      </c>
      <c r="I119" s="235"/>
      <c r="J119" s="242" t="str">
        <f t="shared" si="33"/>
        <v/>
      </c>
      <c r="K119" s="252"/>
      <c r="L119" s="178" t="str">
        <f t="shared" si="31"/>
        <v/>
      </c>
      <c r="M119" s="241" t="str">
        <f>IF(初期ファイル設定①!$W$1=1,(IF(E119="","",(IF(MOD(VLOOKUP(E119,$O:$Q,3,FALSE),VLOOKUP($A119,選手情報入力シート!$A:$O,15,FALSE))=0,"","①Error"))))&amp;(IF(I119="","",(IF(MOD(VLOOKUP(I119,$O:$Q,3,FALSE),VLOOKUP($A119,選手情報入力シート!$A:$O,15,FALSE))=0,"","②Error")))),"")</f>
        <v/>
      </c>
    </row>
    <row r="120" spans="1:13">
      <c r="A120" s="178" t="str">
        <f>IF(D120="","",IF(B120="","",所属情報入力シート!$A$2*1000000+D120*100000+B120))</f>
        <v/>
      </c>
      <c r="B120" s="235"/>
      <c r="C120" s="178" t="str">
        <f>IF($A120="","",VLOOKUP($A120,選手情報入力シート!$A:$M,3,FALSE)&amp;" "&amp;VLOOKUP($A120,選手情報入力シート!$A:$M,4,FALSE)&amp;" ("&amp;VLOOKUP($A120,選手情報入力シート!$A:$M,9,FALSE)&amp;")")</f>
        <v/>
      </c>
      <c r="D120" s="235"/>
      <c r="E120" s="235"/>
      <c r="F120" s="242" t="str">
        <f t="shared" si="32"/>
        <v/>
      </c>
      <c r="G120" s="252"/>
      <c r="H120" s="178" t="str">
        <f t="shared" si="30"/>
        <v/>
      </c>
      <c r="I120" s="235"/>
      <c r="J120" s="242" t="str">
        <f t="shared" si="33"/>
        <v/>
      </c>
      <c r="K120" s="252"/>
      <c r="L120" s="178" t="str">
        <f t="shared" si="31"/>
        <v/>
      </c>
      <c r="M120" s="241" t="str">
        <f>IF(初期ファイル設定①!$W$1=1,(IF(E120="","",(IF(MOD(VLOOKUP(E120,$O:$Q,3,FALSE),VLOOKUP($A120,選手情報入力シート!$A:$O,15,FALSE))=0,"","①Error"))))&amp;(IF(I120="","",(IF(MOD(VLOOKUP(I120,$O:$Q,3,FALSE),VLOOKUP($A120,選手情報入力シート!$A:$O,15,FALSE))=0,"","②Error")))),"")</f>
        <v/>
      </c>
    </row>
    <row r="121" spans="1:13">
      <c r="A121" s="178" t="str">
        <f>IF(D121="","",IF(B121="","",所属情報入力シート!$A$2*1000000+D121*100000+B121))</f>
        <v/>
      </c>
      <c r="B121" s="235"/>
      <c r="C121" s="178" t="str">
        <f>IF($A121="","",VLOOKUP($A121,選手情報入力シート!$A:$M,3,FALSE)&amp;" "&amp;VLOOKUP($A121,選手情報入力シート!$A:$M,4,FALSE)&amp;" ("&amp;VLOOKUP($A121,選手情報入力シート!$A:$M,9,FALSE)&amp;")")</f>
        <v/>
      </c>
      <c r="D121" s="235"/>
      <c r="E121" s="235"/>
      <c r="F121" s="242" t="str">
        <f t="shared" si="32"/>
        <v/>
      </c>
      <c r="G121" s="252"/>
      <c r="H121" s="178" t="str">
        <f t="shared" si="30"/>
        <v/>
      </c>
      <c r="I121" s="235"/>
      <c r="J121" s="242" t="str">
        <f t="shared" si="33"/>
        <v/>
      </c>
      <c r="K121" s="252"/>
      <c r="L121" s="178" t="str">
        <f t="shared" si="31"/>
        <v/>
      </c>
      <c r="M121" s="241" t="str">
        <f>IF(初期ファイル設定①!$W$1=1,(IF(E121="","",(IF(MOD(VLOOKUP(E121,$O:$Q,3,FALSE),VLOOKUP($A121,選手情報入力シート!$A:$O,15,FALSE))=0,"","①Error"))))&amp;(IF(I121="","",(IF(MOD(VLOOKUP(I121,$O:$Q,3,FALSE),VLOOKUP($A121,選手情報入力シート!$A:$O,15,FALSE))=0,"","②Error")))),"")</f>
        <v/>
      </c>
    </row>
    <row r="122" spans="1:13">
      <c r="A122" s="178" t="str">
        <f>IF(D122="","",IF(B122="","",所属情報入力シート!$A$2*1000000+D122*100000+B122))</f>
        <v/>
      </c>
      <c r="B122" s="235"/>
      <c r="C122" s="178" t="str">
        <f>IF($A122="","",VLOOKUP($A122,選手情報入力シート!$A:$M,3,FALSE)&amp;" "&amp;VLOOKUP($A122,選手情報入力シート!$A:$M,4,FALSE)&amp;" ("&amp;VLOOKUP($A122,選手情報入力シート!$A:$M,9,FALSE)&amp;")")</f>
        <v/>
      </c>
      <c r="D122" s="235"/>
      <c r="E122" s="235"/>
      <c r="F122" s="242" t="str">
        <f t="shared" si="32"/>
        <v/>
      </c>
      <c r="G122" s="252"/>
      <c r="H122" s="178" t="str">
        <f t="shared" si="30"/>
        <v/>
      </c>
      <c r="I122" s="235"/>
      <c r="J122" s="242" t="str">
        <f t="shared" si="33"/>
        <v/>
      </c>
      <c r="K122" s="252"/>
      <c r="L122" s="178" t="str">
        <f t="shared" si="31"/>
        <v/>
      </c>
      <c r="M122" s="241" t="str">
        <f>IF(初期ファイル設定①!$W$1=1,(IF(E122="","",(IF(MOD(VLOOKUP(E122,$O:$Q,3,FALSE),VLOOKUP($A122,選手情報入力シート!$A:$O,15,FALSE))=0,"","①Error"))))&amp;(IF(I122="","",(IF(MOD(VLOOKUP(I122,$O:$Q,3,FALSE),VLOOKUP($A122,選手情報入力シート!$A:$O,15,FALSE))=0,"","②Error")))),"")</f>
        <v/>
      </c>
    </row>
    <row r="123" spans="1:13">
      <c r="A123" s="178" t="str">
        <f>IF(D123="","",IF(B123="","",所属情報入力シート!$A$2*1000000+D123*100000+B123))</f>
        <v/>
      </c>
      <c r="B123" s="235"/>
      <c r="C123" s="178" t="str">
        <f>IF($A123="","",VLOOKUP($A123,選手情報入力シート!$A:$M,3,FALSE)&amp;" "&amp;VLOOKUP($A123,選手情報入力シート!$A:$M,4,FALSE)&amp;" ("&amp;VLOOKUP($A123,選手情報入力シート!$A:$M,9,FALSE)&amp;")")</f>
        <v/>
      </c>
      <c r="D123" s="235"/>
      <c r="E123" s="235"/>
      <c r="F123" s="242" t="str">
        <f t="shared" si="32"/>
        <v/>
      </c>
      <c r="G123" s="252"/>
      <c r="H123" s="178" t="str">
        <f t="shared" si="30"/>
        <v/>
      </c>
      <c r="I123" s="235"/>
      <c r="J123" s="242" t="str">
        <f t="shared" si="33"/>
        <v/>
      </c>
      <c r="K123" s="252"/>
      <c r="L123" s="178" t="str">
        <f t="shared" si="31"/>
        <v/>
      </c>
      <c r="M123" s="241" t="str">
        <f>IF(初期ファイル設定①!$W$1=1,(IF(E123="","",(IF(MOD(VLOOKUP(E123,$O:$Q,3,FALSE),VLOOKUP($A123,選手情報入力シート!$A:$O,15,FALSE))=0,"","①Error"))))&amp;(IF(I123="","",(IF(MOD(VLOOKUP(I123,$O:$Q,3,FALSE),VLOOKUP($A123,選手情報入力シート!$A:$O,15,FALSE))=0,"","②Error")))),"")</f>
        <v/>
      </c>
    </row>
    <row r="124" spans="1:13">
      <c r="A124" s="178" t="str">
        <f>IF(D124="","",IF(B124="","",所属情報入力シート!$A$2*1000000+D124*100000+B124))</f>
        <v/>
      </c>
      <c r="B124" s="235"/>
      <c r="C124" s="178" t="str">
        <f>IF($A124="","",VLOOKUP($A124,選手情報入力シート!$A:$M,3,FALSE)&amp;" "&amp;VLOOKUP($A124,選手情報入力シート!$A:$M,4,FALSE)&amp;" ("&amp;VLOOKUP($A124,選手情報入力シート!$A:$M,9,FALSE)&amp;")")</f>
        <v/>
      </c>
      <c r="D124" s="235"/>
      <c r="E124" s="235"/>
      <c r="F124" s="242" t="str">
        <f t="shared" si="32"/>
        <v/>
      </c>
      <c r="G124" s="252"/>
      <c r="H124" s="178" t="str">
        <f t="shared" si="30"/>
        <v/>
      </c>
      <c r="I124" s="235"/>
      <c r="J124" s="242" t="str">
        <f t="shared" si="33"/>
        <v/>
      </c>
      <c r="K124" s="252"/>
      <c r="L124" s="178" t="str">
        <f t="shared" si="31"/>
        <v/>
      </c>
      <c r="M124" s="241" t="str">
        <f>IF(初期ファイル設定①!$W$1=1,(IF(E124="","",(IF(MOD(VLOOKUP(E124,$O:$Q,3,FALSE),VLOOKUP($A124,選手情報入力シート!$A:$O,15,FALSE))=0,"","①Error"))))&amp;(IF(I124="","",(IF(MOD(VLOOKUP(I124,$O:$Q,3,FALSE),VLOOKUP($A124,選手情報入力シート!$A:$O,15,FALSE))=0,"","②Error")))),"")</f>
        <v/>
      </c>
    </row>
    <row r="125" spans="1:13">
      <c r="A125" s="178" t="str">
        <f>IF(D125="","",IF(B125="","",所属情報入力シート!$A$2*1000000+D125*100000+B125))</f>
        <v/>
      </c>
      <c r="B125" s="235"/>
      <c r="C125" s="178" t="str">
        <f>IF($A125="","",VLOOKUP($A125,選手情報入力シート!$A:$M,3,FALSE)&amp;" "&amp;VLOOKUP($A125,選手情報入力シート!$A:$M,4,FALSE)&amp;" ("&amp;VLOOKUP($A125,選手情報入力シート!$A:$M,9,FALSE)&amp;")")</f>
        <v/>
      </c>
      <c r="D125" s="235"/>
      <c r="E125" s="235"/>
      <c r="F125" s="242" t="str">
        <f t="shared" si="32"/>
        <v/>
      </c>
      <c r="G125" s="252"/>
      <c r="H125" s="178" t="str">
        <f t="shared" si="30"/>
        <v/>
      </c>
      <c r="I125" s="235"/>
      <c r="J125" s="242" t="str">
        <f t="shared" si="33"/>
        <v/>
      </c>
      <c r="K125" s="252"/>
      <c r="L125" s="178" t="str">
        <f t="shared" si="31"/>
        <v/>
      </c>
      <c r="M125" s="241" t="str">
        <f>IF(初期ファイル設定①!$W$1=1,(IF(E125="","",(IF(MOD(VLOOKUP(E125,$O:$Q,3,FALSE),VLOOKUP($A125,選手情報入力シート!$A:$O,15,FALSE))=0,"","①Error"))))&amp;(IF(I125="","",(IF(MOD(VLOOKUP(I125,$O:$Q,3,FALSE),VLOOKUP($A125,選手情報入力シート!$A:$O,15,FALSE))=0,"","②Error")))),"")</f>
        <v/>
      </c>
    </row>
    <row r="126" spans="1:13">
      <c r="A126" s="178" t="str">
        <f>IF(D126="","",IF(B126="","",所属情報入力シート!$A$2*1000000+D126*100000+B126))</f>
        <v/>
      </c>
      <c r="B126" s="235"/>
      <c r="C126" s="178" t="str">
        <f>IF($A126="","",VLOOKUP($A126,選手情報入力シート!$A:$M,3,FALSE)&amp;" "&amp;VLOOKUP($A126,選手情報入力シート!$A:$M,4,FALSE)&amp;" ("&amp;VLOOKUP($A126,選手情報入力シート!$A:$M,9,FALSE)&amp;")")</f>
        <v/>
      </c>
      <c r="D126" s="235"/>
      <c r="E126" s="235"/>
      <c r="F126" s="242" t="str">
        <f t="shared" si="32"/>
        <v/>
      </c>
      <c r="G126" s="252"/>
      <c r="H126" s="178" t="str">
        <f t="shared" si="30"/>
        <v/>
      </c>
      <c r="I126" s="235"/>
      <c r="J126" s="242" t="str">
        <f t="shared" si="33"/>
        <v/>
      </c>
      <c r="K126" s="252"/>
      <c r="L126" s="178" t="str">
        <f t="shared" si="31"/>
        <v/>
      </c>
      <c r="M126" s="241" t="str">
        <f>IF(初期ファイル設定①!$W$1=1,(IF(E126="","",(IF(MOD(VLOOKUP(E126,$O:$Q,3,FALSE),VLOOKUP($A126,選手情報入力シート!$A:$O,15,FALSE))=0,"","①Error"))))&amp;(IF(I126="","",(IF(MOD(VLOOKUP(I126,$O:$Q,3,FALSE),VLOOKUP($A126,選手情報入力シート!$A:$O,15,FALSE))=0,"","②Error")))),"")</f>
        <v/>
      </c>
    </row>
    <row r="127" spans="1:13">
      <c r="A127" s="178" t="str">
        <f>IF(D127="","",IF(B127="","",所属情報入力シート!$A$2*1000000+D127*100000+B127))</f>
        <v/>
      </c>
      <c r="B127" s="235"/>
      <c r="C127" s="178" t="str">
        <f>IF($A127="","",VLOOKUP($A127,選手情報入力シート!$A:$M,3,FALSE)&amp;" "&amp;VLOOKUP($A127,選手情報入力シート!$A:$M,4,FALSE)&amp;" ("&amp;VLOOKUP($A127,選手情報入力シート!$A:$M,9,FALSE)&amp;")")</f>
        <v/>
      </c>
      <c r="D127" s="235"/>
      <c r="E127" s="235"/>
      <c r="F127" s="242" t="str">
        <f t="shared" si="32"/>
        <v/>
      </c>
      <c r="G127" s="252"/>
      <c r="H127" s="178" t="str">
        <f t="shared" si="30"/>
        <v/>
      </c>
      <c r="I127" s="235"/>
      <c r="J127" s="242" t="str">
        <f t="shared" si="33"/>
        <v/>
      </c>
      <c r="K127" s="252"/>
      <c r="L127" s="178" t="str">
        <f t="shared" si="31"/>
        <v/>
      </c>
      <c r="M127" s="241" t="str">
        <f>IF(初期ファイル設定①!$W$1=1,(IF(E127="","",(IF(MOD(VLOOKUP(E127,$O:$Q,3,FALSE),VLOOKUP($A127,選手情報入力シート!$A:$O,15,FALSE))=0,"","①Error"))))&amp;(IF(I127="","",(IF(MOD(VLOOKUP(I127,$O:$Q,3,FALSE),VLOOKUP($A127,選手情報入力シート!$A:$O,15,FALSE))=0,"","②Error")))),"")</f>
        <v/>
      </c>
    </row>
    <row r="128" spans="1:13">
      <c r="A128" s="178" t="str">
        <f>IF(D128="","",IF(B128="","",所属情報入力シート!$A$2*1000000+D128*100000+B128))</f>
        <v/>
      </c>
      <c r="B128" s="235"/>
      <c r="C128" s="178" t="str">
        <f>IF($A128="","",VLOOKUP($A128,選手情報入力シート!$A:$M,3,FALSE)&amp;" "&amp;VLOOKUP($A128,選手情報入力シート!$A:$M,4,FALSE)&amp;" ("&amp;VLOOKUP($A128,選手情報入力シート!$A:$M,9,FALSE)&amp;")")</f>
        <v/>
      </c>
      <c r="D128" s="235"/>
      <c r="E128" s="235"/>
      <c r="F128" s="242" t="str">
        <f t="shared" si="32"/>
        <v/>
      </c>
      <c r="G128" s="252"/>
      <c r="H128" s="178" t="str">
        <f t="shared" si="30"/>
        <v/>
      </c>
      <c r="I128" s="235"/>
      <c r="J128" s="242" t="str">
        <f t="shared" si="33"/>
        <v/>
      </c>
      <c r="K128" s="252"/>
      <c r="L128" s="178" t="str">
        <f t="shared" si="31"/>
        <v/>
      </c>
      <c r="M128" s="241" t="str">
        <f>IF(初期ファイル設定①!$W$1=1,(IF(E128="","",(IF(MOD(VLOOKUP(E128,$O:$Q,3,FALSE),VLOOKUP($A128,選手情報入力シート!$A:$O,15,FALSE))=0,"","①Error"))))&amp;(IF(I128="","",(IF(MOD(VLOOKUP(I128,$O:$Q,3,FALSE),VLOOKUP($A128,選手情報入力シート!$A:$O,15,FALSE))=0,"","②Error")))),"")</f>
        <v/>
      </c>
    </row>
    <row r="129" spans="1:13">
      <c r="A129" s="178" t="str">
        <f>IF(D129="","",IF(B129="","",所属情報入力シート!$A$2*1000000+D129*100000+B129))</f>
        <v/>
      </c>
      <c r="B129" s="235"/>
      <c r="C129" s="178" t="str">
        <f>IF($A129="","",VLOOKUP($A129,選手情報入力シート!$A:$M,3,FALSE)&amp;" "&amp;VLOOKUP($A129,選手情報入力シート!$A:$M,4,FALSE)&amp;" ("&amp;VLOOKUP($A129,選手情報入力シート!$A:$M,9,FALSE)&amp;")")</f>
        <v/>
      </c>
      <c r="D129" s="235"/>
      <c r="E129" s="235"/>
      <c r="F129" s="242" t="str">
        <f t="shared" si="32"/>
        <v/>
      </c>
      <c r="G129" s="252"/>
      <c r="H129" s="178" t="str">
        <f t="shared" si="30"/>
        <v/>
      </c>
      <c r="I129" s="235"/>
      <c r="J129" s="242" t="str">
        <f t="shared" si="33"/>
        <v/>
      </c>
      <c r="K129" s="252"/>
      <c r="L129" s="178" t="str">
        <f t="shared" si="31"/>
        <v/>
      </c>
      <c r="M129" s="241" t="str">
        <f>IF(初期ファイル設定①!$W$1=1,(IF(E129="","",(IF(MOD(VLOOKUP(E129,$O:$Q,3,FALSE),VLOOKUP($A129,選手情報入力シート!$A:$O,15,FALSE))=0,"","①Error"))))&amp;(IF(I129="","",(IF(MOD(VLOOKUP(I129,$O:$Q,3,FALSE),VLOOKUP($A129,選手情報入力シート!$A:$O,15,FALSE))=0,"","②Error")))),"")</f>
        <v/>
      </c>
    </row>
    <row r="130" spans="1:13">
      <c r="A130" s="178" t="str">
        <f>IF(D130="","",IF(B130="","",所属情報入力シート!$A$2*1000000+D130*100000+B130))</f>
        <v/>
      </c>
      <c r="B130" s="235"/>
      <c r="C130" s="178" t="str">
        <f>IF($A130="","",VLOOKUP($A130,選手情報入力シート!$A:$M,3,FALSE)&amp;" "&amp;VLOOKUP($A130,選手情報入力シート!$A:$M,4,FALSE)&amp;" ("&amp;VLOOKUP($A130,選手情報入力シート!$A:$M,9,FALSE)&amp;")")</f>
        <v/>
      </c>
      <c r="D130" s="235"/>
      <c r="E130" s="235"/>
      <c r="F130" s="242" t="str">
        <f t="shared" si="32"/>
        <v/>
      </c>
      <c r="G130" s="252"/>
      <c r="H130" s="178" t="str">
        <f t="shared" si="30"/>
        <v/>
      </c>
      <c r="I130" s="235"/>
      <c r="J130" s="242" t="str">
        <f t="shared" si="33"/>
        <v/>
      </c>
      <c r="K130" s="252"/>
      <c r="L130" s="178" t="str">
        <f t="shared" si="31"/>
        <v/>
      </c>
      <c r="M130" s="241" t="str">
        <f>IF(初期ファイル設定①!$W$1=1,(IF(E130="","",(IF(MOD(VLOOKUP(E130,$O:$Q,3,FALSE),VLOOKUP($A130,選手情報入力シート!$A:$O,15,FALSE))=0,"","①Error"))))&amp;(IF(I130="","",(IF(MOD(VLOOKUP(I130,$O:$Q,3,FALSE),VLOOKUP($A130,選手情報入力シート!$A:$O,15,FALSE))=0,"","②Error")))),"")</f>
        <v/>
      </c>
    </row>
    <row r="131" spans="1:13">
      <c r="A131" s="178" t="str">
        <f>IF(D131="","",IF(B131="","",所属情報入力シート!$A$2*1000000+D131*100000+B131))</f>
        <v/>
      </c>
      <c r="B131" s="235"/>
      <c r="C131" s="178" t="str">
        <f>IF($A131="","",VLOOKUP($A131,選手情報入力シート!$A:$M,3,FALSE)&amp;" "&amp;VLOOKUP($A131,選手情報入力シート!$A:$M,4,FALSE)&amp;" ("&amp;VLOOKUP($A131,選手情報入力シート!$A:$M,9,FALSE)&amp;")")</f>
        <v/>
      </c>
      <c r="D131" s="235"/>
      <c r="E131" s="235"/>
      <c r="F131" s="242" t="str">
        <f t="shared" si="32"/>
        <v/>
      </c>
      <c r="G131" s="252"/>
      <c r="H131" s="178" t="str">
        <f t="shared" si="30"/>
        <v/>
      </c>
      <c r="I131" s="235"/>
      <c r="J131" s="242" t="str">
        <f t="shared" si="33"/>
        <v/>
      </c>
      <c r="K131" s="252"/>
      <c r="L131" s="178" t="str">
        <f t="shared" si="31"/>
        <v/>
      </c>
      <c r="M131" s="241" t="str">
        <f>IF(初期ファイル設定①!$W$1=1,(IF(E131="","",(IF(MOD(VLOOKUP(E131,$O:$Q,3,FALSE),VLOOKUP($A131,選手情報入力シート!$A:$O,15,FALSE))=0,"","①Error"))))&amp;(IF(I131="","",(IF(MOD(VLOOKUP(I131,$O:$Q,3,FALSE),VLOOKUP($A131,選手情報入力シート!$A:$O,15,FALSE))=0,"","②Error")))),"")</f>
        <v/>
      </c>
    </row>
    <row r="132" spans="1:13">
      <c r="A132" s="178" t="str">
        <f>IF(D132="","",IF(B132="","",所属情報入力シート!$A$2*1000000+D132*100000+B132))</f>
        <v/>
      </c>
      <c r="B132" s="235"/>
      <c r="C132" s="178" t="str">
        <f>IF($A132="","",VLOOKUP($A132,選手情報入力シート!$A:$M,3,FALSE)&amp;" "&amp;VLOOKUP($A132,選手情報入力シート!$A:$M,4,FALSE)&amp;" ("&amp;VLOOKUP($A132,選手情報入力シート!$A:$M,9,FALSE)&amp;")")</f>
        <v/>
      </c>
      <c r="D132" s="235"/>
      <c r="E132" s="235"/>
      <c r="F132" s="242" t="str">
        <f t="shared" si="32"/>
        <v/>
      </c>
      <c r="G132" s="252"/>
      <c r="H132" s="178" t="str">
        <f t="shared" si="30"/>
        <v/>
      </c>
      <c r="I132" s="235"/>
      <c r="J132" s="242" t="str">
        <f t="shared" si="33"/>
        <v/>
      </c>
      <c r="K132" s="252"/>
      <c r="L132" s="178" t="str">
        <f t="shared" si="31"/>
        <v/>
      </c>
      <c r="M132" s="241" t="str">
        <f>IF(初期ファイル設定①!$W$1=1,(IF(E132="","",(IF(MOD(VLOOKUP(E132,$O:$Q,3,FALSE),VLOOKUP($A132,選手情報入力シート!$A:$O,15,FALSE))=0,"","①Error"))))&amp;(IF(I132="","",(IF(MOD(VLOOKUP(I132,$O:$Q,3,FALSE),VLOOKUP($A132,選手情報入力シート!$A:$O,15,FALSE))=0,"","②Error")))),"")</f>
        <v/>
      </c>
    </row>
    <row r="133" spans="1:13">
      <c r="A133" s="178" t="str">
        <f>IF(D133="","",IF(B133="","",所属情報入力シート!$A$2*1000000+D133*100000+B133))</f>
        <v/>
      </c>
      <c r="B133" s="235"/>
      <c r="C133" s="178" t="str">
        <f>IF($A133="","",VLOOKUP($A133,選手情報入力シート!$A:$M,3,FALSE)&amp;" "&amp;VLOOKUP($A133,選手情報入力シート!$A:$M,4,FALSE)&amp;" ("&amp;VLOOKUP($A133,選手情報入力シート!$A:$M,9,FALSE)&amp;")")</f>
        <v/>
      </c>
      <c r="D133" s="235"/>
      <c r="E133" s="235"/>
      <c r="F133" s="242" t="str">
        <f t="shared" si="32"/>
        <v/>
      </c>
      <c r="G133" s="252"/>
      <c r="H133" s="178" t="str">
        <f t="shared" si="30"/>
        <v/>
      </c>
      <c r="I133" s="235"/>
      <c r="J133" s="242" t="str">
        <f t="shared" si="33"/>
        <v/>
      </c>
      <c r="K133" s="252"/>
      <c r="L133" s="178" t="str">
        <f t="shared" si="31"/>
        <v/>
      </c>
      <c r="M133" s="241" t="str">
        <f>IF(初期ファイル設定①!$W$1=1,(IF(E133="","",(IF(MOD(VLOOKUP(E133,$O:$Q,3,FALSE),VLOOKUP($A133,選手情報入力シート!$A:$O,15,FALSE))=0,"","①Error"))))&amp;(IF(I133="","",(IF(MOD(VLOOKUP(I133,$O:$Q,3,FALSE),VLOOKUP($A133,選手情報入力シート!$A:$O,15,FALSE))=0,"","②Error")))),"")</f>
        <v/>
      </c>
    </row>
    <row r="134" spans="1:13">
      <c r="A134" s="178" t="str">
        <f>IF(D134="","",IF(B134="","",所属情報入力シート!$A$2*1000000+D134*100000+B134))</f>
        <v/>
      </c>
      <c r="B134" s="235"/>
      <c r="C134" s="178" t="str">
        <f>IF($A134="","",VLOOKUP($A134,選手情報入力シート!$A:$M,3,FALSE)&amp;" "&amp;VLOOKUP($A134,選手情報入力シート!$A:$M,4,FALSE)&amp;" ("&amp;VLOOKUP($A134,選手情報入力シート!$A:$M,9,FALSE)&amp;")")</f>
        <v/>
      </c>
      <c r="D134" s="235"/>
      <c r="E134" s="235"/>
      <c r="F134" s="242" t="str">
        <f t="shared" si="32"/>
        <v/>
      </c>
      <c r="G134" s="252"/>
      <c r="H134" s="178" t="str">
        <f t="shared" si="30"/>
        <v/>
      </c>
      <c r="I134" s="235"/>
      <c r="J134" s="242" t="str">
        <f t="shared" si="33"/>
        <v/>
      </c>
      <c r="K134" s="252"/>
      <c r="L134" s="178" t="str">
        <f t="shared" si="31"/>
        <v/>
      </c>
      <c r="M134" s="241" t="str">
        <f>IF(初期ファイル設定①!$W$1=1,(IF(E134="","",(IF(MOD(VLOOKUP(E134,$O:$Q,3,FALSE),VLOOKUP($A134,選手情報入力シート!$A:$O,15,FALSE))=0,"","①Error"))))&amp;(IF(I134="","",(IF(MOD(VLOOKUP(I134,$O:$Q,3,FALSE),VLOOKUP($A134,選手情報入力シート!$A:$O,15,FALSE))=0,"","②Error")))),"")</f>
        <v/>
      </c>
    </row>
    <row r="135" spans="1:13">
      <c r="A135" s="178" t="str">
        <f>IF(D135="","",IF(B135="","",所属情報入力シート!$A$2*1000000+D135*100000+B135))</f>
        <v/>
      </c>
      <c r="B135" s="235"/>
      <c r="C135" s="178" t="str">
        <f>IF($A135="","",VLOOKUP($A135,選手情報入力シート!$A:$M,3,FALSE)&amp;" "&amp;VLOOKUP($A135,選手情報入力シート!$A:$M,4,FALSE)&amp;" ("&amp;VLOOKUP($A135,選手情報入力シート!$A:$M,9,FALSE)&amp;")")</f>
        <v/>
      </c>
      <c r="D135" s="235"/>
      <c r="E135" s="235"/>
      <c r="F135" s="242" t="str">
        <f t="shared" si="32"/>
        <v/>
      </c>
      <c r="G135" s="252"/>
      <c r="H135" s="178" t="str">
        <f t="shared" si="30"/>
        <v/>
      </c>
      <c r="I135" s="235"/>
      <c r="J135" s="242" t="str">
        <f t="shared" si="33"/>
        <v/>
      </c>
      <c r="K135" s="252"/>
      <c r="L135" s="178" t="str">
        <f t="shared" si="31"/>
        <v/>
      </c>
      <c r="M135" s="241" t="str">
        <f>IF(初期ファイル設定①!$W$1=1,(IF(E135="","",(IF(MOD(VLOOKUP(E135,$O:$Q,3,FALSE),VLOOKUP($A135,選手情報入力シート!$A:$O,15,FALSE))=0,"","①Error"))))&amp;(IF(I135="","",(IF(MOD(VLOOKUP(I135,$O:$Q,3,FALSE),VLOOKUP($A135,選手情報入力シート!$A:$O,15,FALSE))=0,"","②Error")))),"")</f>
        <v/>
      </c>
    </row>
    <row r="136" spans="1:13">
      <c r="A136" s="178" t="str">
        <f>IF(D136="","",IF(B136="","",所属情報入力シート!$A$2*1000000+D136*100000+B136))</f>
        <v/>
      </c>
      <c r="B136" s="235"/>
      <c r="C136" s="178" t="str">
        <f>IF($A136="","",VLOOKUP($A136,選手情報入力シート!$A:$M,3,FALSE)&amp;" "&amp;VLOOKUP($A136,選手情報入力シート!$A:$M,4,FALSE)&amp;" ("&amp;VLOOKUP($A136,選手情報入力シート!$A:$M,9,FALSE)&amp;")")</f>
        <v/>
      </c>
      <c r="D136" s="235"/>
      <c r="E136" s="235"/>
      <c r="F136" s="242" t="str">
        <f t="shared" si="32"/>
        <v/>
      </c>
      <c r="G136" s="252"/>
      <c r="H136" s="178" t="str">
        <f t="shared" si="30"/>
        <v/>
      </c>
      <c r="I136" s="235"/>
      <c r="J136" s="242" t="str">
        <f t="shared" si="33"/>
        <v/>
      </c>
      <c r="K136" s="252"/>
      <c r="L136" s="178" t="str">
        <f t="shared" si="31"/>
        <v/>
      </c>
      <c r="M136" s="241" t="str">
        <f>IF(初期ファイル設定①!$W$1=1,(IF(E136="","",(IF(MOD(VLOOKUP(E136,$O:$Q,3,FALSE),VLOOKUP($A136,選手情報入力シート!$A:$O,15,FALSE))=0,"","①Error"))))&amp;(IF(I136="","",(IF(MOD(VLOOKUP(I136,$O:$Q,3,FALSE),VLOOKUP($A136,選手情報入力シート!$A:$O,15,FALSE))=0,"","②Error")))),"")</f>
        <v/>
      </c>
    </row>
    <row r="137" spans="1:13">
      <c r="A137" s="178" t="str">
        <f>IF(D137="","",IF(B137="","",所属情報入力シート!$A$2*1000000+D137*100000+B137))</f>
        <v/>
      </c>
      <c r="B137" s="235"/>
      <c r="C137" s="178" t="str">
        <f>IF($A137="","",VLOOKUP($A137,選手情報入力シート!$A:$M,3,FALSE)&amp;" "&amp;VLOOKUP($A137,選手情報入力シート!$A:$M,4,FALSE)&amp;" ("&amp;VLOOKUP($A137,選手情報入力シート!$A:$M,9,FALSE)&amp;")")</f>
        <v/>
      </c>
      <c r="D137" s="235"/>
      <c r="E137" s="235"/>
      <c r="F137" s="242" t="str">
        <f t="shared" si="32"/>
        <v/>
      </c>
      <c r="G137" s="252"/>
      <c r="H137" s="178" t="str">
        <f t="shared" si="30"/>
        <v/>
      </c>
      <c r="I137" s="235"/>
      <c r="J137" s="242" t="str">
        <f t="shared" si="33"/>
        <v/>
      </c>
      <c r="K137" s="252"/>
      <c r="L137" s="178" t="str">
        <f t="shared" si="31"/>
        <v/>
      </c>
      <c r="M137" s="241" t="str">
        <f>IF(初期ファイル設定①!$W$1=1,(IF(E137="","",(IF(MOD(VLOOKUP(E137,$O:$Q,3,FALSE),VLOOKUP($A137,選手情報入力シート!$A:$O,15,FALSE))=0,"","①Error"))))&amp;(IF(I137="","",(IF(MOD(VLOOKUP(I137,$O:$Q,3,FALSE),VLOOKUP($A137,選手情報入力シート!$A:$O,15,FALSE))=0,"","②Error")))),"")</f>
        <v/>
      </c>
    </row>
    <row r="138" spans="1:13">
      <c r="A138" s="178" t="str">
        <f>IF(D138="","",IF(B138="","",所属情報入力シート!$A$2*1000000+D138*100000+B138))</f>
        <v/>
      </c>
      <c r="B138" s="235"/>
      <c r="C138" s="178" t="str">
        <f>IF($A138="","",VLOOKUP($A138,選手情報入力シート!$A:$M,3,FALSE)&amp;" "&amp;VLOOKUP($A138,選手情報入力シート!$A:$M,4,FALSE)&amp;" ("&amp;VLOOKUP($A138,選手情報入力シート!$A:$M,9,FALSE)&amp;")")</f>
        <v/>
      </c>
      <c r="D138" s="235"/>
      <c r="E138" s="235"/>
      <c r="F138" s="242" t="str">
        <f t="shared" si="32"/>
        <v/>
      </c>
      <c r="G138" s="252"/>
      <c r="H138" s="178" t="str">
        <f t="shared" si="30"/>
        <v/>
      </c>
      <c r="I138" s="235"/>
      <c r="J138" s="242" t="str">
        <f t="shared" si="33"/>
        <v/>
      </c>
      <c r="K138" s="252"/>
      <c r="L138" s="178" t="str">
        <f t="shared" si="31"/>
        <v/>
      </c>
      <c r="M138" s="241" t="str">
        <f>IF(初期ファイル設定①!$W$1=1,(IF(E138="","",(IF(MOD(VLOOKUP(E138,$O:$Q,3,FALSE),VLOOKUP($A138,選手情報入力シート!$A:$O,15,FALSE))=0,"","①Error"))))&amp;(IF(I138="","",(IF(MOD(VLOOKUP(I138,$O:$Q,3,FALSE),VLOOKUP($A138,選手情報入力シート!$A:$O,15,FALSE))=0,"","②Error")))),"")</f>
        <v/>
      </c>
    </row>
    <row r="139" spans="1:13">
      <c r="A139" s="178" t="str">
        <f>IF(D139="","",IF(B139="","",所属情報入力シート!$A$2*1000000+D139*100000+B139))</f>
        <v/>
      </c>
      <c r="B139" s="235"/>
      <c r="C139" s="178" t="str">
        <f>IF($A139="","",VLOOKUP($A139,選手情報入力シート!$A:$M,3,FALSE)&amp;" "&amp;VLOOKUP($A139,選手情報入力シート!$A:$M,4,FALSE)&amp;" ("&amp;VLOOKUP($A139,選手情報入力シート!$A:$M,9,FALSE)&amp;")")</f>
        <v/>
      </c>
      <c r="D139" s="235"/>
      <c r="E139" s="235"/>
      <c r="F139" s="242" t="str">
        <f t="shared" si="32"/>
        <v/>
      </c>
      <c r="G139" s="252"/>
      <c r="H139" s="178" t="str">
        <f t="shared" si="30"/>
        <v/>
      </c>
      <c r="I139" s="235"/>
      <c r="J139" s="242" t="str">
        <f t="shared" si="33"/>
        <v/>
      </c>
      <c r="K139" s="252"/>
      <c r="L139" s="178" t="str">
        <f t="shared" si="31"/>
        <v/>
      </c>
      <c r="M139" s="241" t="str">
        <f>IF(初期ファイル設定①!$W$1=1,(IF(E139="","",(IF(MOD(VLOOKUP(E139,$O:$Q,3,FALSE),VLOOKUP($A139,選手情報入力シート!$A:$O,15,FALSE))=0,"","①Error"))))&amp;(IF(I139="","",(IF(MOD(VLOOKUP(I139,$O:$Q,3,FALSE),VLOOKUP($A139,選手情報入力シート!$A:$O,15,FALSE))=0,"","②Error")))),"")</f>
        <v/>
      </c>
    </row>
    <row r="140" spans="1:13">
      <c r="A140" s="178" t="str">
        <f>IF(D140="","",IF(B140="","",所属情報入力シート!$A$2*1000000+D140*100000+B140))</f>
        <v/>
      </c>
      <c r="B140" s="235"/>
      <c r="C140" s="178" t="str">
        <f>IF($A140="","",VLOOKUP($A140,選手情報入力シート!$A:$M,3,FALSE)&amp;" "&amp;VLOOKUP($A140,選手情報入力シート!$A:$M,4,FALSE)&amp;" ("&amp;VLOOKUP($A140,選手情報入力シート!$A:$M,9,FALSE)&amp;")")</f>
        <v/>
      </c>
      <c r="D140" s="235"/>
      <c r="E140" s="235"/>
      <c r="F140" s="242" t="str">
        <f t="shared" si="32"/>
        <v/>
      </c>
      <c r="G140" s="252"/>
      <c r="H140" s="178" t="str">
        <f t="shared" si="30"/>
        <v/>
      </c>
      <c r="I140" s="235"/>
      <c r="J140" s="242" t="str">
        <f t="shared" si="33"/>
        <v/>
      </c>
      <c r="K140" s="252"/>
      <c r="L140" s="178" t="str">
        <f t="shared" si="31"/>
        <v/>
      </c>
      <c r="M140" s="241" t="str">
        <f>IF(初期ファイル設定①!$W$1=1,(IF(E140="","",(IF(MOD(VLOOKUP(E140,$O:$Q,3,FALSE),VLOOKUP($A140,選手情報入力シート!$A:$O,15,FALSE))=0,"","①Error"))))&amp;(IF(I140="","",(IF(MOD(VLOOKUP(I140,$O:$Q,3,FALSE),VLOOKUP($A140,選手情報入力シート!$A:$O,15,FALSE))=0,"","②Error")))),"")</f>
        <v/>
      </c>
    </row>
    <row r="141" spans="1:13">
      <c r="A141" s="178" t="str">
        <f>IF(D141="","",IF(B141="","",所属情報入力シート!$A$2*1000000+D141*100000+B141))</f>
        <v/>
      </c>
      <c r="B141" s="235"/>
      <c r="C141" s="178" t="str">
        <f>IF($A141="","",VLOOKUP($A141,選手情報入力シート!$A:$M,3,FALSE)&amp;" "&amp;VLOOKUP($A141,選手情報入力シート!$A:$M,4,FALSE)&amp;" ("&amp;VLOOKUP($A141,選手情報入力シート!$A:$M,9,FALSE)&amp;")")</f>
        <v/>
      </c>
      <c r="D141" s="235"/>
      <c r="E141" s="235"/>
      <c r="F141" s="242" t="str">
        <f t="shared" si="32"/>
        <v/>
      </c>
      <c r="G141" s="252"/>
      <c r="H141" s="178" t="str">
        <f t="shared" si="30"/>
        <v/>
      </c>
      <c r="I141" s="235"/>
      <c r="J141" s="242" t="str">
        <f t="shared" si="33"/>
        <v/>
      </c>
      <c r="K141" s="252"/>
      <c r="L141" s="178" t="str">
        <f t="shared" si="31"/>
        <v/>
      </c>
      <c r="M141" s="241" t="str">
        <f>IF(初期ファイル設定①!$W$1=1,(IF(E141="","",(IF(MOD(VLOOKUP(E141,$O:$Q,3,FALSE),VLOOKUP($A141,選手情報入力シート!$A:$O,15,FALSE))=0,"","①Error"))))&amp;(IF(I141="","",(IF(MOD(VLOOKUP(I141,$O:$Q,3,FALSE),VLOOKUP($A141,選手情報入力シート!$A:$O,15,FALSE))=0,"","②Error")))),"")</f>
        <v/>
      </c>
    </row>
    <row r="142" spans="1:13">
      <c r="A142" s="178" t="str">
        <f>IF(D142="","",IF(B142="","",所属情報入力シート!$A$2*1000000+D142*100000+B142))</f>
        <v/>
      </c>
      <c r="B142" s="235"/>
      <c r="C142" s="178" t="str">
        <f>IF($A142="","",VLOOKUP($A142,選手情報入力シート!$A:$M,3,FALSE)&amp;" "&amp;VLOOKUP($A142,選手情報入力シート!$A:$M,4,FALSE)&amp;" ("&amp;VLOOKUP($A142,選手情報入力シート!$A:$M,9,FALSE)&amp;")")</f>
        <v/>
      </c>
      <c r="D142" s="235"/>
      <c r="E142" s="235"/>
      <c r="F142" s="242" t="str">
        <f t="shared" si="32"/>
        <v/>
      </c>
      <c r="G142" s="252"/>
      <c r="H142" s="178" t="str">
        <f t="shared" si="30"/>
        <v/>
      </c>
      <c r="I142" s="235"/>
      <c r="J142" s="242" t="str">
        <f t="shared" si="33"/>
        <v/>
      </c>
      <c r="K142" s="252"/>
      <c r="L142" s="178" t="str">
        <f t="shared" si="31"/>
        <v/>
      </c>
      <c r="M142" s="241" t="str">
        <f>IF(初期ファイル設定①!$W$1=1,(IF(E142="","",(IF(MOD(VLOOKUP(E142,$O:$Q,3,FALSE),VLOOKUP($A142,選手情報入力シート!$A:$O,15,FALSE))=0,"","①Error"))))&amp;(IF(I142="","",(IF(MOD(VLOOKUP(I142,$O:$Q,3,FALSE),VLOOKUP($A142,選手情報入力シート!$A:$O,15,FALSE))=0,"","②Error")))),"")</f>
        <v/>
      </c>
    </row>
    <row r="143" spans="1:13">
      <c r="A143" s="178" t="str">
        <f>IF(D143="","",IF(B143="","",所属情報入力シート!$A$2*1000000+D143*100000+B143))</f>
        <v/>
      </c>
      <c r="B143" s="235"/>
      <c r="C143" s="178" t="str">
        <f>IF($A143="","",VLOOKUP($A143,選手情報入力シート!$A:$M,3,FALSE)&amp;" "&amp;VLOOKUP($A143,選手情報入力シート!$A:$M,4,FALSE)&amp;" ("&amp;VLOOKUP($A143,選手情報入力シート!$A:$M,9,FALSE)&amp;")")</f>
        <v/>
      </c>
      <c r="D143" s="235"/>
      <c r="E143" s="235"/>
      <c r="F143" s="242" t="str">
        <f t="shared" si="32"/>
        <v/>
      </c>
      <c r="G143" s="252"/>
      <c r="H143" s="178" t="str">
        <f t="shared" si="30"/>
        <v/>
      </c>
      <c r="I143" s="235"/>
      <c r="J143" s="242" t="str">
        <f t="shared" si="33"/>
        <v/>
      </c>
      <c r="K143" s="252"/>
      <c r="L143" s="178" t="str">
        <f t="shared" si="31"/>
        <v/>
      </c>
      <c r="M143" s="241" t="str">
        <f>IF(初期ファイル設定①!$W$1=1,(IF(E143="","",(IF(MOD(VLOOKUP(E143,$O:$Q,3,FALSE),VLOOKUP($A143,選手情報入力シート!$A:$O,15,FALSE))=0,"","①Error"))))&amp;(IF(I143="","",(IF(MOD(VLOOKUP(I143,$O:$Q,3,FALSE),VLOOKUP($A143,選手情報入力シート!$A:$O,15,FALSE))=0,"","②Error")))),"")</f>
        <v/>
      </c>
    </row>
    <row r="144" spans="1:13">
      <c r="A144" s="178" t="str">
        <f>IF(D144="","",IF(B144="","",所属情報入力シート!$A$2*1000000+D144*100000+B144))</f>
        <v/>
      </c>
      <c r="B144" s="235"/>
      <c r="C144" s="178" t="str">
        <f>IF($A144="","",VLOOKUP($A144,選手情報入力シート!$A:$M,3,FALSE)&amp;" "&amp;VLOOKUP($A144,選手情報入力シート!$A:$M,4,FALSE)&amp;" ("&amp;VLOOKUP($A144,選手情報入力シート!$A:$M,9,FALSE)&amp;")")</f>
        <v/>
      </c>
      <c r="D144" s="235"/>
      <c r="E144" s="235"/>
      <c r="F144" s="242" t="str">
        <f t="shared" si="32"/>
        <v/>
      </c>
      <c r="G144" s="252"/>
      <c r="H144" s="178" t="str">
        <f t="shared" si="30"/>
        <v/>
      </c>
      <c r="I144" s="235"/>
      <c r="J144" s="242" t="str">
        <f t="shared" si="33"/>
        <v/>
      </c>
      <c r="K144" s="252"/>
      <c r="L144" s="178" t="str">
        <f t="shared" si="31"/>
        <v/>
      </c>
      <c r="M144" s="241" t="str">
        <f>IF(初期ファイル設定①!$W$1=1,(IF(E144="","",(IF(MOD(VLOOKUP(E144,$O:$Q,3,FALSE),VLOOKUP($A144,選手情報入力シート!$A:$O,15,FALSE))=0,"","①Error"))))&amp;(IF(I144="","",(IF(MOD(VLOOKUP(I144,$O:$Q,3,FALSE),VLOOKUP($A144,選手情報入力シート!$A:$O,15,FALSE))=0,"","②Error")))),"")</f>
        <v/>
      </c>
    </row>
    <row r="145" spans="1:13">
      <c r="A145" s="178" t="str">
        <f>IF(D145="","",IF(B145="","",所属情報入力シート!$A$2*1000000+D145*100000+B145))</f>
        <v/>
      </c>
      <c r="B145" s="235"/>
      <c r="C145" s="178" t="str">
        <f>IF($A145="","",VLOOKUP($A145,選手情報入力シート!$A:$M,3,FALSE)&amp;" "&amp;VLOOKUP($A145,選手情報入力シート!$A:$M,4,FALSE)&amp;" ("&amp;VLOOKUP($A145,選手情報入力シート!$A:$M,9,FALSE)&amp;")")</f>
        <v/>
      </c>
      <c r="D145" s="235"/>
      <c r="E145" s="235"/>
      <c r="F145" s="242" t="str">
        <f t="shared" si="32"/>
        <v/>
      </c>
      <c r="G145" s="252"/>
      <c r="H145" s="178" t="str">
        <f t="shared" si="30"/>
        <v/>
      </c>
      <c r="I145" s="235"/>
      <c r="J145" s="242" t="str">
        <f t="shared" si="33"/>
        <v/>
      </c>
      <c r="K145" s="252"/>
      <c r="L145" s="178" t="str">
        <f t="shared" si="31"/>
        <v/>
      </c>
      <c r="M145" s="241" t="str">
        <f>IF(初期ファイル設定①!$W$1=1,(IF(E145="","",(IF(MOD(VLOOKUP(E145,$O:$Q,3,FALSE),VLOOKUP($A145,選手情報入力シート!$A:$O,15,FALSE))=0,"","①Error"))))&amp;(IF(I145="","",(IF(MOD(VLOOKUP(I145,$O:$Q,3,FALSE),VLOOKUP($A145,選手情報入力シート!$A:$O,15,FALSE))=0,"","②Error")))),"")</f>
        <v/>
      </c>
    </row>
    <row r="146" spans="1:13">
      <c r="A146" s="178" t="str">
        <f>IF(D146="","",IF(B146="","",所属情報入力シート!$A$2*1000000+D146*100000+B146))</f>
        <v/>
      </c>
      <c r="B146" s="235"/>
      <c r="C146" s="178" t="str">
        <f>IF($A146="","",VLOOKUP($A146,選手情報入力シート!$A:$M,3,FALSE)&amp;" "&amp;VLOOKUP($A146,選手情報入力シート!$A:$M,4,FALSE)&amp;" ("&amp;VLOOKUP($A146,選手情報入力シート!$A:$M,9,FALSE)&amp;")")</f>
        <v/>
      </c>
      <c r="D146" s="235"/>
      <c r="E146" s="235"/>
      <c r="F146" s="242" t="str">
        <f t="shared" si="32"/>
        <v/>
      </c>
      <c r="G146" s="252"/>
      <c r="H146" s="178" t="str">
        <f t="shared" si="30"/>
        <v/>
      </c>
      <c r="I146" s="235"/>
      <c r="J146" s="242" t="str">
        <f t="shared" si="33"/>
        <v/>
      </c>
      <c r="K146" s="252"/>
      <c r="L146" s="178" t="str">
        <f t="shared" si="31"/>
        <v/>
      </c>
      <c r="M146" s="241" t="str">
        <f>IF(初期ファイル設定①!$W$1=1,(IF(E146="","",(IF(MOD(VLOOKUP(E146,$O:$Q,3,FALSE),VLOOKUP($A146,選手情報入力シート!$A:$O,15,FALSE))=0,"","①Error"))))&amp;(IF(I146="","",(IF(MOD(VLOOKUP(I146,$O:$Q,3,FALSE),VLOOKUP($A146,選手情報入力シート!$A:$O,15,FALSE))=0,"","②Error")))),"")</f>
        <v/>
      </c>
    </row>
    <row r="147" spans="1:13">
      <c r="A147" s="178" t="str">
        <f>IF(D147="","",IF(B147="","",所属情報入力シート!$A$2*1000000+D147*100000+B147))</f>
        <v/>
      </c>
      <c r="B147" s="235"/>
      <c r="C147" s="178" t="str">
        <f>IF($A147="","",VLOOKUP($A147,選手情報入力シート!$A:$M,3,FALSE)&amp;" "&amp;VLOOKUP($A147,選手情報入力シート!$A:$M,4,FALSE)&amp;" ("&amp;VLOOKUP($A147,選手情報入力シート!$A:$M,9,FALSE)&amp;")")</f>
        <v/>
      </c>
      <c r="D147" s="235"/>
      <c r="E147" s="235"/>
      <c r="F147" s="242" t="str">
        <f t="shared" si="32"/>
        <v/>
      </c>
      <c r="G147" s="252"/>
      <c r="H147" s="178" t="str">
        <f t="shared" si="30"/>
        <v/>
      </c>
      <c r="I147" s="235"/>
      <c r="J147" s="242" t="str">
        <f t="shared" si="33"/>
        <v/>
      </c>
      <c r="K147" s="252"/>
      <c r="L147" s="178" t="str">
        <f t="shared" si="31"/>
        <v/>
      </c>
      <c r="M147" s="241" t="str">
        <f>IF(初期ファイル設定①!$W$1=1,(IF(E147="","",(IF(MOD(VLOOKUP(E147,$O:$Q,3,FALSE),VLOOKUP($A147,選手情報入力シート!$A:$O,15,FALSE))=0,"","①Error"))))&amp;(IF(I147="","",(IF(MOD(VLOOKUP(I147,$O:$Q,3,FALSE),VLOOKUP($A147,選手情報入力シート!$A:$O,15,FALSE))=0,"","②Error")))),"")</f>
        <v/>
      </c>
    </row>
    <row r="148" spans="1:13">
      <c r="A148" s="178" t="str">
        <f>IF(D148="","",IF(B148="","",所属情報入力シート!$A$2*1000000+D148*100000+B148))</f>
        <v/>
      </c>
      <c r="B148" s="235"/>
      <c r="C148" s="178" t="str">
        <f>IF($A148="","",VLOOKUP($A148,選手情報入力シート!$A:$M,3,FALSE)&amp;" "&amp;VLOOKUP($A148,選手情報入力シート!$A:$M,4,FALSE)&amp;" ("&amp;VLOOKUP($A148,選手情報入力シート!$A:$M,9,FALSE)&amp;")")</f>
        <v/>
      </c>
      <c r="D148" s="235"/>
      <c r="E148" s="235"/>
      <c r="F148" s="242" t="str">
        <f t="shared" si="32"/>
        <v/>
      </c>
      <c r="G148" s="252"/>
      <c r="H148" s="178" t="str">
        <f t="shared" si="30"/>
        <v/>
      </c>
      <c r="I148" s="235"/>
      <c r="J148" s="242" t="str">
        <f t="shared" si="33"/>
        <v/>
      </c>
      <c r="K148" s="252"/>
      <c r="L148" s="178" t="str">
        <f t="shared" si="31"/>
        <v/>
      </c>
      <c r="M148" s="241" t="str">
        <f>IF(初期ファイル設定①!$W$1=1,(IF(E148="","",(IF(MOD(VLOOKUP(E148,$O:$Q,3,FALSE),VLOOKUP($A148,選手情報入力シート!$A:$O,15,FALSE))=0,"","①Error"))))&amp;(IF(I148="","",(IF(MOD(VLOOKUP(I148,$O:$Q,3,FALSE),VLOOKUP($A148,選手情報入力シート!$A:$O,15,FALSE))=0,"","②Error")))),"")</f>
        <v/>
      </c>
    </row>
    <row r="149" spans="1:13">
      <c r="A149" s="178" t="str">
        <f>IF(D149="","",IF(B149="","",所属情報入力シート!$A$2*1000000+D149*100000+B149))</f>
        <v/>
      </c>
      <c r="B149" s="235"/>
      <c r="C149" s="178" t="str">
        <f>IF($A149="","",VLOOKUP($A149,選手情報入力シート!$A:$M,3,FALSE)&amp;" "&amp;VLOOKUP($A149,選手情報入力シート!$A:$M,4,FALSE)&amp;" ("&amp;VLOOKUP($A149,選手情報入力シート!$A:$M,9,FALSE)&amp;")")</f>
        <v/>
      </c>
      <c r="D149" s="235"/>
      <c r="E149" s="235"/>
      <c r="F149" s="242" t="str">
        <f t="shared" si="32"/>
        <v/>
      </c>
      <c r="G149" s="252"/>
      <c r="H149" s="178" t="str">
        <f t="shared" si="30"/>
        <v/>
      </c>
      <c r="I149" s="235"/>
      <c r="J149" s="242" t="str">
        <f t="shared" si="33"/>
        <v/>
      </c>
      <c r="K149" s="252"/>
      <c r="L149" s="178" t="str">
        <f t="shared" si="31"/>
        <v/>
      </c>
      <c r="M149" s="241" t="str">
        <f>IF(初期ファイル設定①!$W$1=1,(IF(E149="","",(IF(MOD(VLOOKUP(E149,$O:$Q,3,FALSE),VLOOKUP($A149,選手情報入力シート!$A:$O,15,FALSE))=0,"","①Error"))))&amp;(IF(I149="","",(IF(MOD(VLOOKUP(I149,$O:$Q,3,FALSE),VLOOKUP($A149,選手情報入力シート!$A:$O,15,FALSE))=0,"","②Error")))),"")</f>
        <v/>
      </c>
    </row>
    <row r="150" spans="1:13">
      <c r="A150" s="178" t="str">
        <f>IF(D150="","",IF(B150="","",所属情報入力シート!$A$2*1000000+D150*100000+B150))</f>
        <v/>
      </c>
      <c r="B150" s="235"/>
      <c r="C150" s="178" t="str">
        <f>IF($A150="","",VLOOKUP($A150,選手情報入力シート!$A:$M,3,FALSE)&amp;" "&amp;VLOOKUP($A150,選手情報入力シート!$A:$M,4,FALSE)&amp;" ("&amp;VLOOKUP($A150,選手情報入力シート!$A:$M,9,FALSE)&amp;")")</f>
        <v/>
      </c>
      <c r="D150" s="235"/>
      <c r="E150" s="235"/>
      <c r="F150" s="242" t="str">
        <f t="shared" ref="F150:F181" si="34">IF(E150="","",VLOOKUP(E150,$O:$P,2,FALSE))</f>
        <v/>
      </c>
      <c r="G150" s="252"/>
      <c r="H150" s="178" t="str">
        <f t="shared" si="30"/>
        <v/>
      </c>
      <c r="I150" s="235"/>
      <c r="J150" s="242" t="str">
        <f t="shared" ref="J150:J181" si="35">IF(I150="","",VLOOKUP(I150,$O:$P,2,FALSE))</f>
        <v/>
      </c>
      <c r="K150" s="252"/>
      <c r="L150" s="178" t="str">
        <f t="shared" si="31"/>
        <v/>
      </c>
      <c r="M150" s="241" t="str">
        <f>IF(初期ファイル設定①!$W$1=1,(IF(E150="","",(IF(MOD(VLOOKUP(E150,$O:$Q,3,FALSE),VLOOKUP($A150,選手情報入力シート!$A:$O,15,FALSE))=0,"","①Error"))))&amp;(IF(I150="","",(IF(MOD(VLOOKUP(I150,$O:$Q,3,FALSE),VLOOKUP($A150,選手情報入力シート!$A:$O,15,FALSE))=0,"","②Error")))),"")</f>
        <v/>
      </c>
    </row>
    <row r="151" spans="1:13">
      <c r="A151" s="178" t="str">
        <f>IF(D151="","",IF(B151="","",所属情報入力シート!$A$2*1000000+D151*100000+B151))</f>
        <v/>
      </c>
      <c r="B151" s="235"/>
      <c r="C151" s="178" t="str">
        <f>IF($A151="","",VLOOKUP($A151,選手情報入力シート!$A:$M,3,FALSE)&amp;" "&amp;VLOOKUP($A151,選手情報入力シート!$A:$M,4,FALSE)&amp;" ("&amp;VLOOKUP($A151,選手情報入力シート!$A:$M,9,FALSE)&amp;")")</f>
        <v/>
      </c>
      <c r="D151" s="235"/>
      <c r="E151" s="235"/>
      <c r="F151" s="242" t="str">
        <f t="shared" si="34"/>
        <v/>
      </c>
      <c r="G151" s="252"/>
      <c r="H151" s="178" t="str">
        <f t="shared" ref="H151:H214" si="36">IF(E151="","",IF(INT((E151-$O$21)/$W$21)+1=$D151,"OK",IF(INT((E151-$O$21-$W$21)/$W$22)+2=$D151,"OK",IF(INT((E151-$O$21-$W$21-$W$22)/$W$21)+1=$D151,"OK",IF(INT((E151-$O$21-2*$W$21-$W$22)/$W$22)+2=$D151,"OK","ERROR")))))</f>
        <v/>
      </c>
      <c r="I151" s="235"/>
      <c r="J151" s="242" t="str">
        <f t="shared" si="35"/>
        <v/>
      </c>
      <c r="K151" s="252"/>
      <c r="L151" s="178" t="str">
        <f t="shared" ref="L151:L214" si="37">IF(I151="","",IF(INT((I151-$O$21)/$W$21)+1=$D151,"OK",IF(INT((I151-$O$21-$W$21)/$W$22)+2=$D151,"OK",IF(INT((I151-$O$21-$W$21-$W$22)/$W$21)+1=$D151,"OK",IF(INT((I151-$O$21-2*$W$21-$W$22)/$W$22)+2=$D151,"OK","ERROR")))))</f>
        <v/>
      </c>
      <c r="M151" s="241" t="str">
        <f>IF(初期ファイル設定①!$W$1=1,(IF(E151="","",(IF(MOD(VLOOKUP(E151,$O:$Q,3,FALSE),VLOOKUP($A151,選手情報入力シート!$A:$O,15,FALSE))=0,"","①Error"))))&amp;(IF(I151="","",(IF(MOD(VLOOKUP(I151,$O:$Q,3,FALSE),VLOOKUP($A151,選手情報入力シート!$A:$O,15,FALSE))=0,"","②Error")))),"")</f>
        <v/>
      </c>
    </row>
    <row r="152" spans="1:13">
      <c r="A152" s="178" t="str">
        <f>IF(D152="","",IF(B152="","",所属情報入力シート!$A$2*1000000+D152*100000+B152))</f>
        <v/>
      </c>
      <c r="B152" s="235"/>
      <c r="C152" s="178" t="str">
        <f>IF($A152="","",VLOOKUP($A152,選手情報入力シート!$A:$M,3,FALSE)&amp;" "&amp;VLOOKUP($A152,選手情報入力シート!$A:$M,4,FALSE)&amp;" ("&amp;VLOOKUP($A152,選手情報入力シート!$A:$M,9,FALSE)&amp;")")</f>
        <v/>
      </c>
      <c r="D152" s="235"/>
      <c r="E152" s="235"/>
      <c r="F152" s="242" t="str">
        <f t="shared" si="34"/>
        <v/>
      </c>
      <c r="G152" s="252"/>
      <c r="H152" s="178" t="str">
        <f t="shared" si="36"/>
        <v/>
      </c>
      <c r="I152" s="235"/>
      <c r="J152" s="242" t="str">
        <f t="shared" si="35"/>
        <v/>
      </c>
      <c r="K152" s="252"/>
      <c r="L152" s="178" t="str">
        <f t="shared" si="37"/>
        <v/>
      </c>
      <c r="M152" s="241" t="str">
        <f>IF(初期ファイル設定①!$W$1=1,(IF(E152="","",(IF(MOD(VLOOKUP(E152,$O:$Q,3,FALSE),VLOOKUP($A152,選手情報入力シート!$A:$O,15,FALSE))=0,"","①Error"))))&amp;(IF(I152="","",(IF(MOD(VLOOKUP(I152,$O:$Q,3,FALSE),VLOOKUP($A152,選手情報入力シート!$A:$O,15,FALSE))=0,"","②Error")))),"")</f>
        <v/>
      </c>
    </row>
    <row r="153" spans="1:13">
      <c r="A153" s="178" t="str">
        <f>IF(D153="","",IF(B153="","",所属情報入力シート!$A$2*1000000+D153*100000+B153))</f>
        <v/>
      </c>
      <c r="B153" s="235"/>
      <c r="C153" s="178" t="str">
        <f>IF($A153="","",VLOOKUP($A153,選手情報入力シート!$A:$M,3,FALSE)&amp;" "&amp;VLOOKUP($A153,選手情報入力シート!$A:$M,4,FALSE)&amp;" ("&amp;VLOOKUP($A153,選手情報入力シート!$A:$M,9,FALSE)&amp;")")</f>
        <v/>
      </c>
      <c r="D153" s="235"/>
      <c r="E153" s="235"/>
      <c r="F153" s="242" t="str">
        <f t="shared" si="34"/>
        <v/>
      </c>
      <c r="G153" s="252"/>
      <c r="H153" s="178" t="str">
        <f t="shared" si="36"/>
        <v/>
      </c>
      <c r="I153" s="235"/>
      <c r="J153" s="242" t="str">
        <f t="shared" si="35"/>
        <v/>
      </c>
      <c r="K153" s="252"/>
      <c r="L153" s="178" t="str">
        <f t="shared" si="37"/>
        <v/>
      </c>
      <c r="M153" s="241" t="str">
        <f>IF(初期ファイル設定①!$W$1=1,(IF(E153="","",(IF(MOD(VLOOKUP(E153,$O:$Q,3,FALSE),VLOOKUP($A153,選手情報入力シート!$A:$O,15,FALSE))=0,"","①Error"))))&amp;(IF(I153="","",(IF(MOD(VLOOKUP(I153,$O:$Q,3,FALSE),VLOOKUP($A153,選手情報入力シート!$A:$O,15,FALSE))=0,"","②Error")))),"")</f>
        <v/>
      </c>
    </row>
    <row r="154" spans="1:13">
      <c r="A154" s="178" t="str">
        <f>IF(D154="","",IF(B154="","",所属情報入力シート!$A$2*1000000+D154*100000+B154))</f>
        <v/>
      </c>
      <c r="B154" s="235"/>
      <c r="C154" s="178" t="str">
        <f>IF($A154="","",VLOOKUP($A154,選手情報入力シート!$A:$M,3,FALSE)&amp;" "&amp;VLOOKUP($A154,選手情報入力シート!$A:$M,4,FALSE)&amp;" ("&amp;VLOOKUP($A154,選手情報入力シート!$A:$M,9,FALSE)&amp;")")</f>
        <v/>
      </c>
      <c r="D154" s="235"/>
      <c r="E154" s="235"/>
      <c r="F154" s="242" t="str">
        <f t="shared" si="34"/>
        <v/>
      </c>
      <c r="G154" s="252"/>
      <c r="H154" s="178" t="str">
        <f t="shared" si="36"/>
        <v/>
      </c>
      <c r="I154" s="235"/>
      <c r="J154" s="242" t="str">
        <f t="shared" si="35"/>
        <v/>
      </c>
      <c r="K154" s="252"/>
      <c r="L154" s="178" t="str">
        <f t="shared" si="37"/>
        <v/>
      </c>
      <c r="M154" s="241" t="str">
        <f>IF(初期ファイル設定①!$W$1=1,(IF(E154="","",(IF(MOD(VLOOKUP(E154,$O:$Q,3,FALSE),VLOOKUP($A154,選手情報入力シート!$A:$O,15,FALSE))=0,"","①Error"))))&amp;(IF(I154="","",(IF(MOD(VLOOKUP(I154,$O:$Q,3,FALSE),VLOOKUP($A154,選手情報入力シート!$A:$O,15,FALSE))=0,"","②Error")))),"")</f>
        <v/>
      </c>
    </row>
    <row r="155" spans="1:13">
      <c r="A155" s="178" t="str">
        <f>IF(D155="","",IF(B155="","",所属情報入力シート!$A$2*1000000+D155*100000+B155))</f>
        <v/>
      </c>
      <c r="B155" s="235"/>
      <c r="C155" s="178" t="str">
        <f>IF($A155="","",VLOOKUP($A155,選手情報入力シート!$A:$M,3,FALSE)&amp;" "&amp;VLOOKUP($A155,選手情報入力シート!$A:$M,4,FALSE)&amp;" ("&amp;VLOOKUP($A155,選手情報入力シート!$A:$M,9,FALSE)&amp;")")</f>
        <v/>
      </c>
      <c r="D155" s="235"/>
      <c r="E155" s="235"/>
      <c r="F155" s="242" t="str">
        <f t="shared" si="34"/>
        <v/>
      </c>
      <c r="G155" s="252"/>
      <c r="H155" s="178" t="str">
        <f t="shared" si="36"/>
        <v/>
      </c>
      <c r="I155" s="235"/>
      <c r="J155" s="242" t="str">
        <f t="shared" si="35"/>
        <v/>
      </c>
      <c r="K155" s="252"/>
      <c r="L155" s="178" t="str">
        <f t="shared" si="37"/>
        <v/>
      </c>
      <c r="M155" s="241" t="str">
        <f>IF(初期ファイル設定①!$W$1=1,(IF(E155="","",(IF(MOD(VLOOKUP(E155,$O:$Q,3,FALSE),VLOOKUP($A155,選手情報入力シート!$A:$O,15,FALSE))=0,"","①Error"))))&amp;(IF(I155="","",(IF(MOD(VLOOKUP(I155,$O:$Q,3,FALSE),VLOOKUP($A155,選手情報入力シート!$A:$O,15,FALSE))=0,"","②Error")))),"")</f>
        <v/>
      </c>
    </row>
    <row r="156" spans="1:13">
      <c r="A156" s="178" t="str">
        <f>IF(D156="","",IF(B156="","",所属情報入力シート!$A$2*1000000+D156*100000+B156))</f>
        <v/>
      </c>
      <c r="B156" s="235"/>
      <c r="C156" s="178" t="str">
        <f>IF($A156="","",VLOOKUP($A156,選手情報入力シート!$A:$M,3,FALSE)&amp;" "&amp;VLOOKUP($A156,選手情報入力シート!$A:$M,4,FALSE)&amp;" ("&amp;VLOOKUP($A156,選手情報入力シート!$A:$M,9,FALSE)&amp;")")</f>
        <v/>
      </c>
      <c r="D156" s="235"/>
      <c r="E156" s="235"/>
      <c r="F156" s="242" t="str">
        <f t="shared" si="34"/>
        <v/>
      </c>
      <c r="G156" s="252"/>
      <c r="H156" s="178" t="str">
        <f t="shared" si="36"/>
        <v/>
      </c>
      <c r="I156" s="235"/>
      <c r="J156" s="242" t="str">
        <f t="shared" si="35"/>
        <v/>
      </c>
      <c r="K156" s="252"/>
      <c r="L156" s="178" t="str">
        <f t="shared" si="37"/>
        <v/>
      </c>
      <c r="M156" s="241" t="str">
        <f>IF(初期ファイル設定①!$W$1=1,(IF(E156="","",(IF(MOD(VLOOKUP(E156,$O:$Q,3,FALSE),VLOOKUP($A156,選手情報入力シート!$A:$O,15,FALSE))=0,"","①Error"))))&amp;(IF(I156="","",(IF(MOD(VLOOKUP(I156,$O:$Q,3,FALSE),VLOOKUP($A156,選手情報入力シート!$A:$O,15,FALSE))=0,"","②Error")))),"")</f>
        <v/>
      </c>
    </row>
    <row r="157" spans="1:13">
      <c r="A157" s="178" t="str">
        <f>IF(D157="","",IF(B157="","",所属情報入力シート!$A$2*1000000+D157*100000+B157))</f>
        <v/>
      </c>
      <c r="B157" s="235"/>
      <c r="C157" s="178" t="str">
        <f>IF($A157="","",VLOOKUP($A157,選手情報入力シート!$A:$M,3,FALSE)&amp;" "&amp;VLOOKUP($A157,選手情報入力シート!$A:$M,4,FALSE)&amp;" ("&amp;VLOOKUP($A157,選手情報入力シート!$A:$M,9,FALSE)&amp;")")</f>
        <v/>
      </c>
      <c r="D157" s="235"/>
      <c r="E157" s="235"/>
      <c r="F157" s="242" t="str">
        <f t="shared" si="34"/>
        <v/>
      </c>
      <c r="G157" s="252"/>
      <c r="H157" s="178" t="str">
        <f t="shared" si="36"/>
        <v/>
      </c>
      <c r="I157" s="235"/>
      <c r="J157" s="242" t="str">
        <f t="shared" si="35"/>
        <v/>
      </c>
      <c r="K157" s="252"/>
      <c r="L157" s="178" t="str">
        <f t="shared" si="37"/>
        <v/>
      </c>
      <c r="M157" s="241" t="str">
        <f>IF(初期ファイル設定①!$W$1=1,(IF(E157="","",(IF(MOD(VLOOKUP(E157,$O:$Q,3,FALSE),VLOOKUP($A157,選手情報入力シート!$A:$O,15,FALSE))=0,"","①Error"))))&amp;(IF(I157="","",(IF(MOD(VLOOKUP(I157,$O:$Q,3,FALSE),VLOOKUP($A157,選手情報入力シート!$A:$O,15,FALSE))=0,"","②Error")))),"")</f>
        <v/>
      </c>
    </row>
    <row r="158" spans="1:13">
      <c r="A158" s="178" t="str">
        <f>IF(D158="","",IF(B158="","",所属情報入力シート!$A$2*1000000+D158*100000+B158))</f>
        <v/>
      </c>
      <c r="B158" s="235"/>
      <c r="C158" s="178" t="str">
        <f>IF($A158="","",VLOOKUP($A158,選手情報入力シート!$A:$M,3,FALSE)&amp;" "&amp;VLOOKUP($A158,選手情報入力シート!$A:$M,4,FALSE)&amp;" ("&amp;VLOOKUP($A158,選手情報入力シート!$A:$M,9,FALSE)&amp;")")</f>
        <v/>
      </c>
      <c r="D158" s="235"/>
      <c r="E158" s="235"/>
      <c r="F158" s="242" t="str">
        <f t="shared" si="34"/>
        <v/>
      </c>
      <c r="G158" s="252"/>
      <c r="H158" s="178" t="str">
        <f t="shared" si="36"/>
        <v/>
      </c>
      <c r="I158" s="235"/>
      <c r="J158" s="242" t="str">
        <f t="shared" si="35"/>
        <v/>
      </c>
      <c r="K158" s="252"/>
      <c r="L158" s="178" t="str">
        <f t="shared" si="37"/>
        <v/>
      </c>
      <c r="M158" s="241" t="str">
        <f>IF(初期ファイル設定①!$W$1=1,(IF(E158="","",(IF(MOD(VLOOKUP(E158,$O:$Q,3,FALSE),VLOOKUP($A158,選手情報入力シート!$A:$O,15,FALSE))=0,"","①Error"))))&amp;(IF(I158="","",(IF(MOD(VLOOKUP(I158,$O:$Q,3,FALSE),VLOOKUP($A158,選手情報入力シート!$A:$O,15,FALSE))=0,"","②Error")))),"")</f>
        <v/>
      </c>
    </row>
    <row r="159" spans="1:13">
      <c r="A159" s="178" t="str">
        <f>IF(D159="","",IF(B159="","",所属情報入力シート!$A$2*1000000+D159*100000+B159))</f>
        <v/>
      </c>
      <c r="B159" s="235"/>
      <c r="C159" s="178" t="str">
        <f>IF($A159="","",VLOOKUP($A159,選手情報入力シート!$A:$M,3,FALSE)&amp;" "&amp;VLOOKUP($A159,選手情報入力シート!$A:$M,4,FALSE)&amp;" ("&amp;VLOOKUP($A159,選手情報入力シート!$A:$M,9,FALSE)&amp;")")</f>
        <v/>
      </c>
      <c r="D159" s="235"/>
      <c r="E159" s="235"/>
      <c r="F159" s="242" t="str">
        <f t="shared" si="34"/>
        <v/>
      </c>
      <c r="G159" s="252"/>
      <c r="H159" s="178" t="str">
        <f t="shared" si="36"/>
        <v/>
      </c>
      <c r="I159" s="235"/>
      <c r="J159" s="242" t="str">
        <f t="shared" si="35"/>
        <v/>
      </c>
      <c r="K159" s="252"/>
      <c r="L159" s="178" t="str">
        <f t="shared" si="37"/>
        <v/>
      </c>
      <c r="M159" s="241" t="str">
        <f>IF(初期ファイル設定①!$W$1=1,(IF(E159="","",(IF(MOD(VLOOKUP(E159,$O:$Q,3,FALSE),VLOOKUP($A159,選手情報入力シート!$A:$O,15,FALSE))=0,"","①Error"))))&amp;(IF(I159="","",(IF(MOD(VLOOKUP(I159,$O:$Q,3,FALSE),VLOOKUP($A159,選手情報入力シート!$A:$O,15,FALSE))=0,"","②Error")))),"")</f>
        <v/>
      </c>
    </row>
    <row r="160" spans="1:13">
      <c r="A160" s="178" t="str">
        <f>IF(D160="","",IF(B160="","",所属情報入力シート!$A$2*1000000+D160*100000+B160))</f>
        <v/>
      </c>
      <c r="B160" s="235"/>
      <c r="C160" s="178" t="str">
        <f>IF($A160="","",VLOOKUP($A160,選手情報入力シート!$A:$M,3,FALSE)&amp;" "&amp;VLOOKUP($A160,選手情報入力シート!$A:$M,4,FALSE)&amp;" ("&amp;VLOOKUP($A160,選手情報入力シート!$A:$M,9,FALSE)&amp;")")</f>
        <v/>
      </c>
      <c r="D160" s="235"/>
      <c r="E160" s="235"/>
      <c r="F160" s="242" t="str">
        <f t="shared" si="34"/>
        <v/>
      </c>
      <c r="G160" s="252"/>
      <c r="H160" s="178" t="str">
        <f t="shared" si="36"/>
        <v/>
      </c>
      <c r="I160" s="235"/>
      <c r="J160" s="242" t="str">
        <f t="shared" si="35"/>
        <v/>
      </c>
      <c r="K160" s="252"/>
      <c r="L160" s="178" t="str">
        <f t="shared" si="37"/>
        <v/>
      </c>
      <c r="M160" s="241" t="str">
        <f>IF(初期ファイル設定①!$W$1=1,(IF(E160="","",(IF(MOD(VLOOKUP(E160,$O:$Q,3,FALSE),VLOOKUP($A160,選手情報入力シート!$A:$O,15,FALSE))=0,"","①Error"))))&amp;(IF(I160="","",(IF(MOD(VLOOKUP(I160,$O:$Q,3,FALSE),VLOOKUP($A160,選手情報入力シート!$A:$O,15,FALSE))=0,"","②Error")))),"")</f>
        <v/>
      </c>
    </row>
    <row r="161" spans="1:13">
      <c r="A161" s="178" t="str">
        <f>IF(D161="","",IF(B161="","",所属情報入力シート!$A$2*1000000+D161*100000+B161))</f>
        <v/>
      </c>
      <c r="B161" s="235"/>
      <c r="C161" s="178" t="str">
        <f>IF($A161="","",VLOOKUP($A161,選手情報入力シート!$A:$M,3,FALSE)&amp;" "&amp;VLOOKUP($A161,選手情報入力シート!$A:$M,4,FALSE)&amp;" ("&amp;VLOOKUP($A161,選手情報入力シート!$A:$M,9,FALSE)&amp;")")</f>
        <v/>
      </c>
      <c r="D161" s="235"/>
      <c r="E161" s="235"/>
      <c r="F161" s="242" t="str">
        <f t="shared" si="34"/>
        <v/>
      </c>
      <c r="G161" s="252"/>
      <c r="H161" s="178" t="str">
        <f t="shared" si="36"/>
        <v/>
      </c>
      <c r="I161" s="235"/>
      <c r="J161" s="242" t="str">
        <f t="shared" si="35"/>
        <v/>
      </c>
      <c r="K161" s="252"/>
      <c r="L161" s="178" t="str">
        <f t="shared" si="37"/>
        <v/>
      </c>
      <c r="M161" s="241" t="str">
        <f>IF(初期ファイル設定①!$W$1=1,(IF(E161="","",(IF(MOD(VLOOKUP(E161,$O:$Q,3,FALSE),VLOOKUP($A161,選手情報入力シート!$A:$O,15,FALSE))=0,"","①Error"))))&amp;(IF(I161="","",(IF(MOD(VLOOKUP(I161,$O:$Q,3,FALSE),VLOOKUP($A161,選手情報入力シート!$A:$O,15,FALSE))=0,"","②Error")))),"")</f>
        <v/>
      </c>
    </row>
    <row r="162" spans="1:13">
      <c r="A162" s="178" t="str">
        <f>IF(D162="","",IF(B162="","",所属情報入力シート!$A$2*1000000+D162*100000+B162))</f>
        <v/>
      </c>
      <c r="B162" s="235"/>
      <c r="C162" s="178" t="str">
        <f>IF($A162="","",VLOOKUP($A162,選手情報入力シート!$A:$M,3,FALSE)&amp;" "&amp;VLOOKUP($A162,選手情報入力シート!$A:$M,4,FALSE)&amp;" ("&amp;VLOOKUP($A162,選手情報入力シート!$A:$M,9,FALSE)&amp;")")</f>
        <v/>
      </c>
      <c r="D162" s="235"/>
      <c r="E162" s="235"/>
      <c r="F162" s="242" t="str">
        <f t="shared" si="34"/>
        <v/>
      </c>
      <c r="G162" s="252"/>
      <c r="H162" s="178" t="str">
        <f t="shared" si="36"/>
        <v/>
      </c>
      <c r="I162" s="235"/>
      <c r="J162" s="242" t="str">
        <f t="shared" si="35"/>
        <v/>
      </c>
      <c r="K162" s="252"/>
      <c r="L162" s="178" t="str">
        <f t="shared" si="37"/>
        <v/>
      </c>
      <c r="M162" s="241" t="str">
        <f>IF(初期ファイル設定①!$W$1=1,(IF(E162="","",(IF(MOD(VLOOKUP(E162,$O:$Q,3,FALSE),VLOOKUP($A162,選手情報入力シート!$A:$O,15,FALSE))=0,"","①Error"))))&amp;(IF(I162="","",(IF(MOD(VLOOKUP(I162,$O:$Q,3,FALSE),VLOOKUP($A162,選手情報入力シート!$A:$O,15,FALSE))=0,"","②Error")))),"")</f>
        <v/>
      </c>
    </row>
    <row r="163" spans="1:13">
      <c r="A163" s="178" t="str">
        <f>IF(D163="","",IF(B163="","",所属情報入力シート!$A$2*1000000+D163*100000+B163))</f>
        <v/>
      </c>
      <c r="B163" s="235"/>
      <c r="C163" s="178" t="str">
        <f>IF($A163="","",VLOOKUP($A163,選手情報入力シート!$A:$M,3,FALSE)&amp;" "&amp;VLOOKUP($A163,選手情報入力シート!$A:$M,4,FALSE)&amp;" ("&amp;VLOOKUP($A163,選手情報入力シート!$A:$M,9,FALSE)&amp;")")</f>
        <v/>
      </c>
      <c r="D163" s="235"/>
      <c r="E163" s="235"/>
      <c r="F163" s="242" t="str">
        <f t="shared" si="34"/>
        <v/>
      </c>
      <c r="G163" s="252"/>
      <c r="H163" s="178" t="str">
        <f t="shared" si="36"/>
        <v/>
      </c>
      <c r="I163" s="235"/>
      <c r="J163" s="242" t="str">
        <f t="shared" si="35"/>
        <v/>
      </c>
      <c r="K163" s="252"/>
      <c r="L163" s="178" t="str">
        <f t="shared" si="37"/>
        <v/>
      </c>
      <c r="M163" s="241" t="str">
        <f>IF(初期ファイル設定①!$W$1=1,(IF(E163="","",(IF(MOD(VLOOKUP(E163,$O:$Q,3,FALSE),VLOOKUP($A163,選手情報入力シート!$A:$O,15,FALSE))=0,"","①Error"))))&amp;(IF(I163="","",(IF(MOD(VLOOKUP(I163,$O:$Q,3,FALSE),VLOOKUP($A163,選手情報入力シート!$A:$O,15,FALSE))=0,"","②Error")))),"")</f>
        <v/>
      </c>
    </row>
    <row r="164" spans="1:13">
      <c r="A164" s="178" t="str">
        <f>IF(D164="","",IF(B164="","",所属情報入力シート!$A$2*1000000+D164*100000+B164))</f>
        <v/>
      </c>
      <c r="B164" s="235"/>
      <c r="C164" s="178" t="str">
        <f>IF($A164="","",VLOOKUP($A164,選手情報入力シート!$A:$M,3,FALSE)&amp;" "&amp;VLOOKUP($A164,選手情報入力シート!$A:$M,4,FALSE)&amp;" ("&amp;VLOOKUP($A164,選手情報入力シート!$A:$M,9,FALSE)&amp;")")</f>
        <v/>
      </c>
      <c r="D164" s="235"/>
      <c r="E164" s="235"/>
      <c r="F164" s="242" t="str">
        <f t="shared" si="34"/>
        <v/>
      </c>
      <c r="G164" s="252"/>
      <c r="H164" s="178" t="str">
        <f t="shared" si="36"/>
        <v/>
      </c>
      <c r="I164" s="235"/>
      <c r="J164" s="242" t="str">
        <f t="shared" si="35"/>
        <v/>
      </c>
      <c r="K164" s="252"/>
      <c r="L164" s="178" t="str">
        <f t="shared" si="37"/>
        <v/>
      </c>
      <c r="M164" s="241" t="str">
        <f>IF(初期ファイル設定①!$W$1=1,(IF(E164="","",(IF(MOD(VLOOKUP(E164,$O:$Q,3,FALSE),VLOOKUP($A164,選手情報入力シート!$A:$O,15,FALSE))=0,"","①Error"))))&amp;(IF(I164="","",(IF(MOD(VLOOKUP(I164,$O:$Q,3,FALSE),VLOOKUP($A164,選手情報入力シート!$A:$O,15,FALSE))=0,"","②Error")))),"")</f>
        <v/>
      </c>
    </row>
    <row r="165" spans="1:13">
      <c r="A165" s="178" t="str">
        <f>IF(D165="","",IF(B165="","",所属情報入力シート!$A$2*1000000+D165*100000+B165))</f>
        <v/>
      </c>
      <c r="B165" s="235"/>
      <c r="C165" s="178" t="str">
        <f>IF($A165="","",VLOOKUP($A165,選手情報入力シート!$A:$M,3,FALSE)&amp;" "&amp;VLOOKUP($A165,選手情報入力シート!$A:$M,4,FALSE)&amp;" ("&amp;VLOOKUP($A165,選手情報入力シート!$A:$M,9,FALSE)&amp;")")</f>
        <v/>
      </c>
      <c r="D165" s="235"/>
      <c r="E165" s="235"/>
      <c r="F165" s="242" t="str">
        <f t="shared" si="34"/>
        <v/>
      </c>
      <c r="G165" s="252"/>
      <c r="H165" s="178" t="str">
        <f t="shared" si="36"/>
        <v/>
      </c>
      <c r="I165" s="235"/>
      <c r="J165" s="242" t="str">
        <f t="shared" si="35"/>
        <v/>
      </c>
      <c r="K165" s="252"/>
      <c r="L165" s="178" t="str">
        <f t="shared" si="37"/>
        <v/>
      </c>
      <c r="M165" s="241" t="str">
        <f>IF(初期ファイル設定①!$W$1=1,(IF(E165="","",(IF(MOD(VLOOKUP(E165,$O:$Q,3,FALSE),VLOOKUP($A165,選手情報入力シート!$A:$O,15,FALSE))=0,"","①Error"))))&amp;(IF(I165="","",(IF(MOD(VLOOKUP(I165,$O:$Q,3,FALSE),VLOOKUP($A165,選手情報入力シート!$A:$O,15,FALSE))=0,"","②Error")))),"")</f>
        <v/>
      </c>
    </row>
    <row r="166" spans="1:13">
      <c r="A166" s="178" t="str">
        <f>IF(D166="","",IF(B166="","",所属情報入力シート!$A$2*1000000+D166*100000+B166))</f>
        <v/>
      </c>
      <c r="B166" s="235"/>
      <c r="C166" s="178" t="str">
        <f>IF($A166="","",VLOOKUP($A166,選手情報入力シート!$A:$M,3,FALSE)&amp;" "&amp;VLOOKUP($A166,選手情報入力シート!$A:$M,4,FALSE)&amp;" ("&amp;VLOOKUP($A166,選手情報入力シート!$A:$M,9,FALSE)&amp;")")</f>
        <v/>
      </c>
      <c r="D166" s="235"/>
      <c r="E166" s="235"/>
      <c r="F166" s="242" t="str">
        <f t="shared" si="34"/>
        <v/>
      </c>
      <c r="G166" s="252"/>
      <c r="H166" s="178" t="str">
        <f t="shared" si="36"/>
        <v/>
      </c>
      <c r="I166" s="235"/>
      <c r="J166" s="242" t="str">
        <f t="shared" si="35"/>
        <v/>
      </c>
      <c r="K166" s="252"/>
      <c r="L166" s="178" t="str">
        <f t="shared" si="37"/>
        <v/>
      </c>
      <c r="M166" s="241" t="str">
        <f>IF(初期ファイル設定①!$W$1=1,(IF(E166="","",(IF(MOD(VLOOKUP(E166,$O:$Q,3,FALSE),VLOOKUP($A166,選手情報入力シート!$A:$O,15,FALSE))=0,"","①Error"))))&amp;(IF(I166="","",(IF(MOD(VLOOKUP(I166,$O:$Q,3,FALSE),VLOOKUP($A166,選手情報入力シート!$A:$O,15,FALSE))=0,"","②Error")))),"")</f>
        <v/>
      </c>
    </row>
    <row r="167" spans="1:13">
      <c r="A167" s="178" t="str">
        <f>IF(D167="","",IF(B167="","",所属情報入力シート!$A$2*1000000+D167*100000+B167))</f>
        <v/>
      </c>
      <c r="B167" s="235"/>
      <c r="C167" s="178" t="str">
        <f>IF($A167="","",VLOOKUP($A167,選手情報入力シート!$A:$M,3,FALSE)&amp;" "&amp;VLOOKUP($A167,選手情報入力シート!$A:$M,4,FALSE)&amp;" ("&amp;VLOOKUP($A167,選手情報入力シート!$A:$M,9,FALSE)&amp;")")</f>
        <v/>
      </c>
      <c r="D167" s="235"/>
      <c r="E167" s="235"/>
      <c r="F167" s="242" t="str">
        <f t="shared" si="34"/>
        <v/>
      </c>
      <c r="G167" s="252"/>
      <c r="H167" s="178" t="str">
        <f t="shared" si="36"/>
        <v/>
      </c>
      <c r="I167" s="235"/>
      <c r="J167" s="242" t="str">
        <f t="shared" si="35"/>
        <v/>
      </c>
      <c r="K167" s="252"/>
      <c r="L167" s="178" t="str">
        <f t="shared" si="37"/>
        <v/>
      </c>
      <c r="M167" s="241" t="str">
        <f>IF(初期ファイル設定①!$W$1=1,(IF(E167="","",(IF(MOD(VLOOKUP(E167,$O:$Q,3,FALSE),VLOOKUP($A167,選手情報入力シート!$A:$O,15,FALSE))=0,"","①Error"))))&amp;(IF(I167="","",(IF(MOD(VLOOKUP(I167,$O:$Q,3,FALSE),VLOOKUP($A167,選手情報入力シート!$A:$O,15,FALSE))=0,"","②Error")))),"")</f>
        <v/>
      </c>
    </row>
    <row r="168" spans="1:13">
      <c r="A168" s="178" t="str">
        <f>IF(D168="","",IF(B168="","",所属情報入力シート!$A$2*1000000+D168*100000+B168))</f>
        <v/>
      </c>
      <c r="B168" s="235"/>
      <c r="C168" s="178" t="str">
        <f>IF($A168="","",VLOOKUP($A168,選手情報入力シート!$A:$M,3,FALSE)&amp;" "&amp;VLOOKUP($A168,選手情報入力シート!$A:$M,4,FALSE)&amp;" ("&amp;VLOOKUP($A168,選手情報入力シート!$A:$M,9,FALSE)&amp;")")</f>
        <v/>
      </c>
      <c r="D168" s="235"/>
      <c r="E168" s="235"/>
      <c r="F168" s="242" t="str">
        <f t="shared" si="34"/>
        <v/>
      </c>
      <c r="G168" s="252"/>
      <c r="H168" s="178" t="str">
        <f t="shared" si="36"/>
        <v/>
      </c>
      <c r="I168" s="235"/>
      <c r="J168" s="242" t="str">
        <f t="shared" si="35"/>
        <v/>
      </c>
      <c r="K168" s="252"/>
      <c r="L168" s="178" t="str">
        <f t="shared" si="37"/>
        <v/>
      </c>
      <c r="M168" s="241" t="str">
        <f>IF(初期ファイル設定①!$W$1=1,(IF(E168="","",(IF(MOD(VLOOKUP(E168,$O:$Q,3,FALSE),VLOOKUP($A168,選手情報入力シート!$A:$O,15,FALSE))=0,"","①Error"))))&amp;(IF(I168="","",(IF(MOD(VLOOKUP(I168,$O:$Q,3,FALSE),VLOOKUP($A168,選手情報入力シート!$A:$O,15,FALSE))=0,"","②Error")))),"")</f>
        <v/>
      </c>
    </row>
    <row r="169" spans="1:13">
      <c r="A169" s="178" t="str">
        <f>IF(D169="","",IF(B169="","",所属情報入力シート!$A$2*1000000+D169*100000+B169))</f>
        <v/>
      </c>
      <c r="B169" s="235"/>
      <c r="C169" s="178" t="str">
        <f>IF($A169="","",VLOOKUP($A169,選手情報入力シート!$A:$M,3,FALSE)&amp;" "&amp;VLOOKUP($A169,選手情報入力シート!$A:$M,4,FALSE)&amp;" ("&amp;VLOOKUP($A169,選手情報入力シート!$A:$M,9,FALSE)&amp;")")</f>
        <v/>
      </c>
      <c r="D169" s="235"/>
      <c r="E169" s="235"/>
      <c r="F169" s="242" t="str">
        <f t="shared" si="34"/>
        <v/>
      </c>
      <c r="G169" s="252"/>
      <c r="H169" s="178" t="str">
        <f t="shared" si="36"/>
        <v/>
      </c>
      <c r="I169" s="235"/>
      <c r="J169" s="242" t="str">
        <f t="shared" si="35"/>
        <v/>
      </c>
      <c r="K169" s="252"/>
      <c r="L169" s="178" t="str">
        <f t="shared" si="37"/>
        <v/>
      </c>
      <c r="M169" s="241" t="str">
        <f>IF(初期ファイル設定①!$W$1=1,(IF(E169="","",(IF(MOD(VLOOKUP(E169,$O:$Q,3,FALSE),VLOOKUP($A169,選手情報入力シート!$A:$O,15,FALSE))=0,"","①Error"))))&amp;(IF(I169="","",(IF(MOD(VLOOKUP(I169,$O:$Q,3,FALSE),VLOOKUP($A169,選手情報入力シート!$A:$O,15,FALSE))=0,"","②Error")))),"")</f>
        <v/>
      </c>
    </row>
    <row r="170" spans="1:13">
      <c r="A170" s="178" t="str">
        <f>IF(D170="","",IF(B170="","",所属情報入力シート!$A$2*1000000+D170*100000+B170))</f>
        <v/>
      </c>
      <c r="B170" s="235"/>
      <c r="C170" s="178" t="str">
        <f>IF($A170="","",VLOOKUP($A170,選手情報入力シート!$A:$M,3,FALSE)&amp;" "&amp;VLOOKUP($A170,選手情報入力シート!$A:$M,4,FALSE)&amp;" ("&amp;VLOOKUP($A170,選手情報入力シート!$A:$M,9,FALSE)&amp;")")</f>
        <v/>
      </c>
      <c r="D170" s="235"/>
      <c r="E170" s="235"/>
      <c r="F170" s="242" t="str">
        <f t="shared" si="34"/>
        <v/>
      </c>
      <c r="G170" s="252"/>
      <c r="H170" s="178" t="str">
        <f t="shared" si="36"/>
        <v/>
      </c>
      <c r="I170" s="235"/>
      <c r="J170" s="242" t="str">
        <f t="shared" si="35"/>
        <v/>
      </c>
      <c r="K170" s="252"/>
      <c r="L170" s="178" t="str">
        <f t="shared" si="37"/>
        <v/>
      </c>
      <c r="M170" s="241" t="str">
        <f>IF(初期ファイル設定①!$W$1=1,(IF(E170="","",(IF(MOD(VLOOKUP(E170,$O:$Q,3,FALSE),VLOOKUP($A170,選手情報入力シート!$A:$O,15,FALSE))=0,"","①Error"))))&amp;(IF(I170="","",(IF(MOD(VLOOKUP(I170,$O:$Q,3,FALSE),VLOOKUP($A170,選手情報入力シート!$A:$O,15,FALSE))=0,"","②Error")))),"")</f>
        <v/>
      </c>
    </row>
    <row r="171" spans="1:13">
      <c r="A171" s="178" t="str">
        <f>IF(D171="","",IF(B171="","",所属情報入力シート!$A$2*1000000+D171*100000+B171))</f>
        <v/>
      </c>
      <c r="B171" s="235"/>
      <c r="C171" s="178" t="str">
        <f>IF($A171="","",VLOOKUP($A171,選手情報入力シート!$A:$M,3,FALSE)&amp;" "&amp;VLOOKUP($A171,選手情報入力シート!$A:$M,4,FALSE)&amp;" ("&amp;VLOOKUP($A171,選手情報入力シート!$A:$M,9,FALSE)&amp;")")</f>
        <v/>
      </c>
      <c r="D171" s="235"/>
      <c r="E171" s="235"/>
      <c r="F171" s="242" t="str">
        <f t="shared" si="34"/>
        <v/>
      </c>
      <c r="G171" s="252"/>
      <c r="H171" s="178" t="str">
        <f t="shared" si="36"/>
        <v/>
      </c>
      <c r="I171" s="235"/>
      <c r="J171" s="242" t="str">
        <f t="shared" si="35"/>
        <v/>
      </c>
      <c r="K171" s="252"/>
      <c r="L171" s="178" t="str">
        <f t="shared" si="37"/>
        <v/>
      </c>
      <c r="M171" s="241" t="str">
        <f>IF(初期ファイル設定①!$W$1=1,(IF(E171="","",(IF(MOD(VLOOKUP(E171,$O:$Q,3,FALSE),VLOOKUP($A171,選手情報入力シート!$A:$O,15,FALSE))=0,"","①Error"))))&amp;(IF(I171="","",(IF(MOD(VLOOKUP(I171,$O:$Q,3,FALSE),VLOOKUP($A171,選手情報入力シート!$A:$O,15,FALSE))=0,"","②Error")))),"")</f>
        <v/>
      </c>
    </row>
    <row r="172" spans="1:13">
      <c r="A172" s="178" t="str">
        <f>IF(D172="","",IF(B172="","",所属情報入力シート!$A$2*1000000+D172*100000+B172))</f>
        <v/>
      </c>
      <c r="B172" s="235"/>
      <c r="C172" s="178" t="str">
        <f>IF($A172="","",VLOOKUP($A172,選手情報入力シート!$A:$M,3,FALSE)&amp;" "&amp;VLOOKUP($A172,選手情報入力シート!$A:$M,4,FALSE)&amp;" ("&amp;VLOOKUP($A172,選手情報入力シート!$A:$M,9,FALSE)&amp;")")</f>
        <v/>
      </c>
      <c r="D172" s="235"/>
      <c r="E172" s="235"/>
      <c r="F172" s="242" t="str">
        <f t="shared" si="34"/>
        <v/>
      </c>
      <c r="G172" s="252"/>
      <c r="H172" s="178" t="str">
        <f t="shared" si="36"/>
        <v/>
      </c>
      <c r="I172" s="235"/>
      <c r="J172" s="242" t="str">
        <f t="shared" si="35"/>
        <v/>
      </c>
      <c r="K172" s="252"/>
      <c r="L172" s="178" t="str">
        <f t="shared" si="37"/>
        <v/>
      </c>
      <c r="M172" s="241" t="str">
        <f>IF(初期ファイル設定①!$W$1=1,(IF(E172="","",(IF(MOD(VLOOKUP(E172,$O:$Q,3,FALSE),VLOOKUP($A172,選手情報入力シート!$A:$O,15,FALSE))=0,"","①Error"))))&amp;(IF(I172="","",(IF(MOD(VLOOKUP(I172,$O:$Q,3,FALSE),VLOOKUP($A172,選手情報入力シート!$A:$O,15,FALSE))=0,"","②Error")))),"")</f>
        <v/>
      </c>
    </row>
    <row r="173" spans="1:13">
      <c r="A173" s="178" t="str">
        <f>IF(D173="","",IF(B173="","",所属情報入力シート!$A$2*1000000+D173*100000+B173))</f>
        <v/>
      </c>
      <c r="B173" s="235"/>
      <c r="C173" s="178" t="str">
        <f>IF($A173="","",VLOOKUP($A173,選手情報入力シート!$A:$M,3,FALSE)&amp;" "&amp;VLOOKUP($A173,選手情報入力シート!$A:$M,4,FALSE)&amp;" ("&amp;VLOOKUP($A173,選手情報入力シート!$A:$M,9,FALSE)&amp;")")</f>
        <v/>
      </c>
      <c r="D173" s="235"/>
      <c r="E173" s="235"/>
      <c r="F173" s="242" t="str">
        <f t="shared" si="34"/>
        <v/>
      </c>
      <c r="G173" s="252"/>
      <c r="H173" s="178" t="str">
        <f t="shared" si="36"/>
        <v/>
      </c>
      <c r="I173" s="235"/>
      <c r="J173" s="242" t="str">
        <f t="shared" si="35"/>
        <v/>
      </c>
      <c r="K173" s="252"/>
      <c r="L173" s="178" t="str">
        <f t="shared" si="37"/>
        <v/>
      </c>
      <c r="M173" s="241" t="str">
        <f>IF(初期ファイル設定①!$W$1=1,(IF(E173="","",(IF(MOD(VLOOKUP(E173,$O:$Q,3,FALSE),VLOOKUP($A173,選手情報入力シート!$A:$O,15,FALSE))=0,"","①Error"))))&amp;(IF(I173="","",(IF(MOD(VLOOKUP(I173,$O:$Q,3,FALSE),VLOOKUP($A173,選手情報入力シート!$A:$O,15,FALSE))=0,"","②Error")))),"")</f>
        <v/>
      </c>
    </row>
    <row r="174" spans="1:13">
      <c r="A174" s="178" t="str">
        <f>IF(D174="","",IF(B174="","",所属情報入力シート!$A$2*1000000+D174*100000+B174))</f>
        <v/>
      </c>
      <c r="B174" s="235"/>
      <c r="C174" s="178" t="str">
        <f>IF($A174="","",VLOOKUP($A174,選手情報入力シート!$A:$M,3,FALSE)&amp;" "&amp;VLOOKUP($A174,選手情報入力シート!$A:$M,4,FALSE)&amp;" ("&amp;VLOOKUP($A174,選手情報入力シート!$A:$M,9,FALSE)&amp;")")</f>
        <v/>
      </c>
      <c r="D174" s="235"/>
      <c r="E174" s="235"/>
      <c r="F174" s="242" t="str">
        <f t="shared" si="34"/>
        <v/>
      </c>
      <c r="G174" s="252"/>
      <c r="H174" s="178" t="str">
        <f t="shared" si="36"/>
        <v/>
      </c>
      <c r="I174" s="235"/>
      <c r="J174" s="242" t="str">
        <f t="shared" si="35"/>
        <v/>
      </c>
      <c r="K174" s="252"/>
      <c r="L174" s="178" t="str">
        <f t="shared" si="37"/>
        <v/>
      </c>
      <c r="M174" s="241" t="str">
        <f>IF(初期ファイル設定①!$W$1=1,(IF(E174="","",(IF(MOD(VLOOKUP(E174,$O:$Q,3,FALSE),VLOOKUP($A174,選手情報入力シート!$A:$O,15,FALSE))=0,"","①Error"))))&amp;(IF(I174="","",(IF(MOD(VLOOKUP(I174,$O:$Q,3,FALSE),VLOOKUP($A174,選手情報入力シート!$A:$O,15,FALSE))=0,"","②Error")))),"")</f>
        <v/>
      </c>
    </row>
    <row r="175" spans="1:13">
      <c r="A175" s="178" t="str">
        <f>IF(D175="","",IF(B175="","",所属情報入力シート!$A$2*1000000+D175*100000+B175))</f>
        <v/>
      </c>
      <c r="B175" s="235"/>
      <c r="C175" s="178" t="str">
        <f>IF($A175="","",VLOOKUP($A175,選手情報入力シート!$A:$M,3,FALSE)&amp;" "&amp;VLOOKUP($A175,選手情報入力シート!$A:$M,4,FALSE)&amp;" ("&amp;VLOOKUP($A175,選手情報入力シート!$A:$M,9,FALSE)&amp;")")</f>
        <v/>
      </c>
      <c r="D175" s="235"/>
      <c r="E175" s="235"/>
      <c r="F175" s="242" t="str">
        <f t="shared" si="34"/>
        <v/>
      </c>
      <c r="G175" s="252"/>
      <c r="H175" s="178" t="str">
        <f t="shared" si="36"/>
        <v/>
      </c>
      <c r="I175" s="235"/>
      <c r="J175" s="242" t="str">
        <f t="shared" si="35"/>
        <v/>
      </c>
      <c r="K175" s="252"/>
      <c r="L175" s="178" t="str">
        <f t="shared" si="37"/>
        <v/>
      </c>
      <c r="M175" s="241" t="str">
        <f>IF(初期ファイル設定①!$W$1=1,(IF(E175="","",(IF(MOD(VLOOKUP(E175,$O:$Q,3,FALSE),VLOOKUP($A175,選手情報入力シート!$A:$O,15,FALSE))=0,"","①Error"))))&amp;(IF(I175="","",(IF(MOD(VLOOKUP(I175,$O:$Q,3,FALSE),VLOOKUP($A175,選手情報入力シート!$A:$O,15,FALSE))=0,"","②Error")))),"")</f>
        <v/>
      </c>
    </row>
    <row r="176" spans="1:13">
      <c r="A176" s="178" t="str">
        <f>IF(D176="","",IF(B176="","",所属情報入力シート!$A$2*1000000+D176*100000+B176))</f>
        <v/>
      </c>
      <c r="B176" s="235"/>
      <c r="C176" s="178" t="str">
        <f>IF($A176="","",VLOOKUP($A176,選手情報入力シート!$A:$M,3,FALSE)&amp;" "&amp;VLOOKUP($A176,選手情報入力シート!$A:$M,4,FALSE)&amp;" ("&amp;VLOOKUP($A176,選手情報入力シート!$A:$M,9,FALSE)&amp;")")</f>
        <v/>
      </c>
      <c r="D176" s="235"/>
      <c r="E176" s="235"/>
      <c r="F176" s="242" t="str">
        <f t="shared" si="34"/>
        <v/>
      </c>
      <c r="G176" s="252"/>
      <c r="H176" s="178" t="str">
        <f t="shared" si="36"/>
        <v/>
      </c>
      <c r="I176" s="235"/>
      <c r="J176" s="242" t="str">
        <f t="shared" si="35"/>
        <v/>
      </c>
      <c r="K176" s="252"/>
      <c r="L176" s="178" t="str">
        <f t="shared" si="37"/>
        <v/>
      </c>
      <c r="M176" s="241" t="str">
        <f>IF(初期ファイル設定①!$W$1=1,(IF(E176="","",(IF(MOD(VLOOKUP(E176,$O:$Q,3,FALSE),VLOOKUP($A176,選手情報入力シート!$A:$O,15,FALSE))=0,"","①Error"))))&amp;(IF(I176="","",(IF(MOD(VLOOKUP(I176,$O:$Q,3,FALSE),VLOOKUP($A176,選手情報入力シート!$A:$O,15,FALSE))=0,"","②Error")))),"")</f>
        <v/>
      </c>
    </row>
    <row r="177" spans="1:13">
      <c r="A177" s="178" t="str">
        <f>IF(D177="","",IF(B177="","",所属情報入力シート!$A$2*1000000+D177*100000+B177))</f>
        <v/>
      </c>
      <c r="B177" s="235"/>
      <c r="C177" s="178" t="str">
        <f>IF($A177="","",VLOOKUP($A177,選手情報入力シート!$A:$M,3,FALSE)&amp;" "&amp;VLOOKUP($A177,選手情報入力シート!$A:$M,4,FALSE)&amp;" ("&amp;VLOOKUP($A177,選手情報入力シート!$A:$M,9,FALSE)&amp;")")</f>
        <v/>
      </c>
      <c r="D177" s="235"/>
      <c r="E177" s="235"/>
      <c r="F177" s="242" t="str">
        <f t="shared" si="34"/>
        <v/>
      </c>
      <c r="G177" s="252"/>
      <c r="H177" s="178" t="str">
        <f t="shared" si="36"/>
        <v/>
      </c>
      <c r="I177" s="235"/>
      <c r="J177" s="242" t="str">
        <f t="shared" si="35"/>
        <v/>
      </c>
      <c r="K177" s="252"/>
      <c r="L177" s="178" t="str">
        <f t="shared" si="37"/>
        <v/>
      </c>
      <c r="M177" s="241" t="str">
        <f>IF(初期ファイル設定①!$W$1=1,(IF(E177="","",(IF(MOD(VLOOKUP(E177,$O:$Q,3,FALSE),VLOOKUP($A177,選手情報入力シート!$A:$O,15,FALSE))=0,"","①Error"))))&amp;(IF(I177="","",(IF(MOD(VLOOKUP(I177,$O:$Q,3,FALSE),VLOOKUP($A177,選手情報入力シート!$A:$O,15,FALSE))=0,"","②Error")))),"")</f>
        <v/>
      </c>
    </row>
    <row r="178" spans="1:13">
      <c r="A178" s="178" t="str">
        <f>IF(D178="","",IF(B178="","",所属情報入力シート!$A$2*1000000+D178*100000+B178))</f>
        <v/>
      </c>
      <c r="B178" s="235"/>
      <c r="C178" s="178" t="str">
        <f>IF($A178="","",VLOOKUP($A178,選手情報入力シート!$A:$M,3,FALSE)&amp;" "&amp;VLOOKUP($A178,選手情報入力シート!$A:$M,4,FALSE)&amp;" ("&amp;VLOOKUP($A178,選手情報入力シート!$A:$M,9,FALSE)&amp;")")</f>
        <v/>
      </c>
      <c r="D178" s="235"/>
      <c r="E178" s="235"/>
      <c r="F178" s="242" t="str">
        <f t="shared" si="34"/>
        <v/>
      </c>
      <c r="G178" s="252"/>
      <c r="H178" s="178" t="str">
        <f t="shared" si="36"/>
        <v/>
      </c>
      <c r="I178" s="235"/>
      <c r="J178" s="242" t="str">
        <f t="shared" si="35"/>
        <v/>
      </c>
      <c r="K178" s="252"/>
      <c r="L178" s="178" t="str">
        <f t="shared" si="37"/>
        <v/>
      </c>
      <c r="M178" s="241" t="str">
        <f>IF(初期ファイル設定①!$W$1=1,(IF(E178="","",(IF(MOD(VLOOKUP(E178,$O:$Q,3,FALSE),VLOOKUP($A178,選手情報入力シート!$A:$O,15,FALSE))=0,"","①Error"))))&amp;(IF(I178="","",(IF(MOD(VLOOKUP(I178,$O:$Q,3,FALSE),VLOOKUP($A178,選手情報入力シート!$A:$O,15,FALSE))=0,"","②Error")))),"")</f>
        <v/>
      </c>
    </row>
    <row r="179" spans="1:13">
      <c r="A179" s="178" t="str">
        <f>IF(D179="","",IF(B179="","",所属情報入力シート!$A$2*1000000+D179*100000+B179))</f>
        <v/>
      </c>
      <c r="B179" s="235"/>
      <c r="C179" s="178" t="str">
        <f>IF($A179="","",VLOOKUP($A179,選手情報入力シート!$A:$M,3,FALSE)&amp;" "&amp;VLOOKUP($A179,選手情報入力シート!$A:$M,4,FALSE)&amp;" ("&amp;VLOOKUP($A179,選手情報入力シート!$A:$M,9,FALSE)&amp;")")</f>
        <v/>
      </c>
      <c r="D179" s="235"/>
      <c r="E179" s="235"/>
      <c r="F179" s="242" t="str">
        <f t="shared" si="34"/>
        <v/>
      </c>
      <c r="G179" s="252"/>
      <c r="H179" s="178" t="str">
        <f t="shared" si="36"/>
        <v/>
      </c>
      <c r="I179" s="235"/>
      <c r="J179" s="242" t="str">
        <f t="shared" si="35"/>
        <v/>
      </c>
      <c r="K179" s="252"/>
      <c r="L179" s="178" t="str">
        <f t="shared" si="37"/>
        <v/>
      </c>
      <c r="M179" s="241" t="str">
        <f>IF(初期ファイル設定①!$W$1=1,(IF(E179="","",(IF(MOD(VLOOKUP(E179,$O:$Q,3,FALSE),VLOOKUP($A179,選手情報入力シート!$A:$O,15,FALSE))=0,"","①Error"))))&amp;(IF(I179="","",(IF(MOD(VLOOKUP(I179,$O:$Q,3,FALSE),VLOOKUP($A179,選手情報入力シート!$A:$O,15,FALSE))=0,"","②Error")))),"")</f>
        <v/>
      </c>
    </row>
    <row r="180" spans="1:13">
      <c r="A180" s="178" t="str">
        <f>IF(D180="","",IF(B180="","",所属情報入力シート!$A$2*1000000+D180*100000+B180))</f>
        <v/>
      </c>
      <c r="B180" s="235"/>
      <c r="C180" s="178" t="str">
        <f>IF($A180="","",VLOOKUP($A180,選手情報入力シート!$A:$M,3,FALSE)&amp;" "&amp;VLOOKUP($A180,選手情報入力シート!$A:$M,4,FALSE)&amp;" ("&amp;VLOOKUP($A180,選手情報入力シート!$A:$M,9,FALSE)&amp;")")</f>
        <v/>
      </c>
      <c r="D180" s="235"/>
      <c r="E180" s="235"/>
      <c r="F180" s="242" t="str">
        <f t="shared" si="34"/>
        <v/>
      </c>
      <c r="G180" s="252"/>
      <c r="H180" s="178" t="str">
        <f t="shared" si="36"/>
        <v/>
      </c>
      <c r="I180" s="235"/>
      <c r="J180" s="242" t="str">
        <f t="shared" si="35"/>
        <v/>
      </c>
      <c r="K180" s="252"/>
      <c r="L180" s="178" t="str">
        <f t="shared" si="37"/>
        <v/>
      </c>
      <c r="M180" s="241" t="str">
        <f>IF(初期ファイル設定①!$W$1=1,(IF(E180="","",(IF(MOD(VLOOKUP(E180,$O:$Q,3,FALSE),VLOOKUP($A180,選手情報入力シート!$A:$O,15,FALSE))=0,"","①Error"))))&amp;(IF(I180="","",(IF(MOD(VLOOKUP(I180,$O:$Q,3,FALSE),VLOOKUP($A180,選手情報入力シート!$A:$O,15,FALSE))=0,"","②Error")))),"")</f>
        <v/>
      </c>
    </row>
    <row r="181" spans="1:13">
      <c r="A181" s="178" t="str">
        <f>IF(D181="","",IF(B181="","",所属情報入力シート!$A$2*1000000+D181*100000+B181))</f>
        <v/>
      </c>
      <c r="B181" s="235"/>
      <c r="C181" s="178" t="str">
        <f>IF($A181="","",VLOOKUP($A181,選手情報入力シート!$A:$M,3,FALSE)&amp;" "&amp;VLOOKUP($A181,選手情報入力シート!$A:$M,4,FALSE)&amp;" ("&amp;VLOOKUP($A181,選手情報入力シート!$A:$M,9,FALSE)&amp;")")</f>
        <v/>
      </c>
      <c r="D181" s="235"/>
      <c r="E181" s="235"/>
      <c r="F181" s="242" t="str">
        <f t="shared" si="34"/>
        <v/>
      </c>
      <c r="G181" s="252"/>
      <c r="H181" s="178" t="str">
        <f t="shared" si="36"/>
        <v/>
      </c>
      <c r="I181" s="235"/>
      <c r="J181" s="242" t="str">
        <f t="shared" si="35"/>
        <v/>
      </c>
      <c r="K181" s="252"/>
      <c r="L181" s="178" t="str">
        <f t="shared" si="37"/>
        <v/>
      </c>
      <c r="M181" s="241" t="str">
        <f>IF(初期ファイル設定①!$W$1=1,(IF(E181="","",(IF(MOD(VLOOKUP(E181,$O:$Q,3,FALSE),VLOOKUP($A181,選手情報入力シート!$A:$O,15,FALSE))=0,"","①Error"))))&amp;(IF(I181="","",(IF(MOD(VLOOKUP(I181,$O:$Q,3,FALSE),VLOOKUP($A181,選手情報入力シート!$A:$O,15,FALSE))=0,"","②Error")))),"")</f>
        <v/>
      </c>
    </row>
    <row r="182" spans="1:13">
      <c r="A182" s="178" t="str">
        <f>IF(D182="","",IF(B182="","",所属情報入力シート!$A$2*1000000+D182*100000+B182))</f>
        <v/>
      </c>
      <c r="B182" s="235"/>
      <c r="C182" s="178" t="str">
        <f>IF($A182="","",VLOOKUP($A182,選手情報入力シート!$A:$M,3,FALSE)&amp;" "&amp;VLOOKUP($A182,選手情報入力シート!$A:$M,4,FALSE)&amp;" ("&amp;VLOOKUP($A182,選手情報入力シート!$A:$M,9,FALSE)&amp;")")</f>
        <v/>
      </c>
      <c r="D182" s="235"/>
      <c r="E182" s="235"/>
      <c r="F182" s="242" t="str">
        <f t="shared" ref="F182:F213" si="38">IF(E182="","",VLOOKUP(E182,$O:$P,2,FALSE))</f>
        <v/>
      </c>
      <c r="G182" s="252"/>
      <c r="H182" s="178" t="str">
        <f t="shared" si="36"/>
        <v/>
      </c>
      <c r="I182" s="235"/>
      <c r="J182" s="242" t="str">
        <f t="shared" ref="J182:J213" si="39">IF(I182="","",VLOOKUP(I182,$O:$P,2,FALSE))</f>
        <v/>
      </c>
      <c r="K182" s="252"/>
      <c r="L182" s="178" t="str">
        <f t="shared" si="37"/>
        <v/>
      </c>
      <c r="M182" s="241" t="str">
        <f>IF(初期ファイル設定①!$W$1=1,(IF(E182="","",(IF(MOD(VLOOKUP(E182,$O:$Q,3,FALSE),VLOOKUP($A182,選手情報入力シート!$A:$O,15,FALSE))=0,"","①Error"))))&amp;(IF(I182="","",(IF(MOD(VLOOKUP(I182,$O:$Q,3,FALSE),VLOOKUP($A182,選手情報入力シート!$A:$O,15,FALSE))=0,"","②Error")))),"")</f>
        <v/>
      </c>
    </row>
    <row r="183" spans="1:13">
      <c r="A183" s="178" t="str">
        <f>IF(D183="","",IF(B183="","",所属情報入力シート!$A$2*1000000+D183*100000+B183))</f>
        <v/>
      </c>
      <c r="B183" s="235"/>
      <c r="C183" s="178" t="str">
        <f>IF($A183="","",VLOOKUP($A183,選手情報入力シート!$A:$M,3,FALSE)&amp;" "&amp;VLOOKUP($A183,選手情報入力シート!$A:$M,4,FALSE)&amp;" ("&amp;VLOOKUP($A183,選手情報入力シート!$A:$M,9,FALSE)&amp;")")</f>
        <v/>
      </c>
      <c r="D183" s="235"/>
      <c r="E183" s="235"/>
      <c r="F183" s="242" t="str">
        <f t="shared" si="38"/>
        <v/>
      </c>
      <c r="G183" s="252"/>
      <c r="H183" s="178" t="str">
        <f t="shared" si="36"/>
        <v/>
      </c>
      <c r="I183" s="235"/>
      <c r="J183" s="242" t="str">
        <f t="shared" si="39"/>
        <v/>
      </c>
      <c r="K183" s="252"/>
      <c r="L183" s="178" t="str">
        <f t="shared" si="37"/>
        <v/>
      </c>
      <c r="M183" s="241" t="str">
        <f>IF(初期ファイル設定①!$W$1=1,(IF(E183="","",(IF(MOD(VLOOKUP(E183,$O:$Q,3,FALSE),VLOOKUP($A183,選手情報入力シート!$A:$O,15,FALSE))=0,"","①Error"))))&amp;(IF(I183="","",(IF(MOD(VLOOKUP(I183,$O:$Q,3,FALSE),VLOOKUP($A183,選手情報入力シート!$A:$O,15,FALSE))=0,"","②Error")))),"")</f>
        <v/>
      </c>
    </row>
    <row r="184" spans="1:13">
      <c r="A184" s="178" t="str">
        <f>IF(D184="","",IF(B184="","",所属情報入力シート!$A$2*1000000+D184*100000+B184))</f>
        <v/>
      </c>
      <c r="B184" s="235"/>
      <c r="C184" s="178" t="str">
        <f>IF($A184="","",VLOOKUP($A184,選手情報入力シート!$A:$M,3,FALSE)&amp;" "&amp;VLOOKUP($A184,選手情報入力シート!$A:$M,4,FALSE)&amp;" ("&amp;VLOOKUP($A184,選手情報入力シート!$A:$M,9,FALSE)&amp;")")</f>
        <v/>
      </c>
      <c r="D184" s="235"/>
      <c r="E184" s="235"/>
      <c r="F184" s="242" t="str">
        <f t="shared" si="38"/>
        <v/>
      </c>
      <c r="G184" s="252"/>
      <c r="H184" s="178" t="str">
        <f t="shared" si="36"/>
        <v/>
      </c>
      <c r="I184" s="235"/>
      <c r="J184" s="242" t="str">
        <f t="shared" si="39"/>
        <v/>
      </c>
      <c r="K184" s="252"/>
      <c r="L184" s="178" t="str">
        <f t="shared" si="37"/>
        <v/>
      </c>
      <c r="M184" s="241" t="str">
        <f>IF(初期ファイル設定①!$W$1=1,(IF(E184="","",(IF(MOD(VLOOKUP(E184,$O:$Q,3,FALSE),VLOOKUP($A184,選手情報入力シート!$A:$O,15,FALSE))=0,"","①Error"))))&amp;(IF(I184="","",(IF(MOD(VLOOKUP(I184,$O:$Q,3,FALSE),VLOOKUP($A184,選手情報入力シート!$A:$O,15,FALSE))=0,"","②Error")))),"")</f>
        <v/>
      </c>
    </row>
    <row r="185" spans="1:13">
      <c r="A185" s="178" t="str">
        <f>IF(D185="","",IF(B185="","",所属情報入力シート!$A$2*1000000+D185*100000+B185))</f>
        <v/>
      </c>
      <c r="B185" s="235"/>
      <c r="C185" s="178" t="str">
        <f>IF($A185="","",VLOOKUP($A185,選手情報入力シート!$A:$M,3,FALSE)&amp;" "&amp;VLOOKUP($A185,選手情報入力シート!$A:$M,4,FALSE)&amp;" ("&amp;VLOOKUP($A185,選手情報入力シート!$A:$M,9,FALSE)&amp;")")</f>
        <v/>
      </c>
      <c r="D185" s="235"/>
      <c r="E185" s="235"/>
      <c r="F185" s="242" t="str">
        <f t="shared" si="38"/>
        <v/>
      </c>
      <c r="G185" s="252"/>
      <c r="H185" s="178" t="str">
        <f t="shared" si="36"/>
        <v/>
      </c>
      <c r="I185" s="235"/>
      <c r="J185" s="242" t="str">
        <f t="shared" si="39"/>
        <v/>
      </c>
      <c r="K185" s="252"/>
      <c r="L185" s="178" t="str">
        <f t="shared" si="37"/>
        <v/>
      </c>
      <c r="M185" s="241" t="str">
        <f>IF(初期ファイル設定①!$W$1=1,(IF(E185="","",(IF(MOD(VLOOKUP(E185,$O:$Q,3,FALSE),VLOOKUP($A185,選手情報入力シート!$A:$O,15,FALSE))=0,"","①Error"))))&amp;(IF(I185="","",(IF(MOD(VLOOKUP(I185,$O:$Q,3,FALSE),VLOOKUP($A185,選手情報入力シート!$A:$O,15,FALSE))=0,"","②Error")))),"")</f>
        <v/>
      </c>
    </row>
    <row r="186" spans="1:13">
      <c r="A186" s="178" t="str">
        <f>IF(D186="","",IF(B186="","",所属情報入力シート!$A$2*1000000+D186*100000+B186))</f>
        <v/>
      </c>
      <c r="B186" s="235"/>
      <c r="C186" s="178" t="str">
        <f>IF($A186="","",VLOOKUP($A186,選手情報入力シート!$A:$M,3,FALSE)&amp;" "&amp;VLOOKUP($A186,選手情報入力シート!$A:$M,4,FALSE)&amp;" ("&amp;VLOOKUP($A186,選手情報入力シート!$A:$M,9,FALSE)&amp;")")</f>
        <v/>
      </c>
      <c r="D186" s="235"/>
      <c r="E186" s="235"/>
      <c r="F186" s="242" t="str">
        <f t="shared" si="38"/>
        <v/>
      </c>
      <c r="G186" s="252"/>
      <c r="H186" s="178" t="str">
        <f t="shared" si="36"/>
        <v/>
      </c>
      <c r="I186" s="235"/>
      <c r="J186" s="242" t="str">
        <f t="shared" si="39"/>
        <v/>
      </c>
      <c r="K186" s="252"/>
      <c r="L186" s="178" t="str">
        <f t="shared" si="37"/>
        <v/>
      </c>
      <c r="M186" s="241" t="str">
        <f>IF(初期ファイル設定①!$W$1=1,(IF(E186="","",(IF(MOD(VLOOKUP(E186,$O:$Q,3,FALSE),VLOOKUP($A186,選手情報入力シート!$A:$O,15,FALSE))=0,"","①Error"))))&amp;(IF(I186="","",(IF(MOD(VLOOKUP(I186,$O:$Q,3,FALSE),VLOOKUP($A186,選手情報入力シート!$A:$O,15,FALSE))=0,"","②Error")))),"")</f>
        <v/>
      </c>
    </row>
    <row r="187" spans="1:13">
      <c r="A187" s="178" t="str">
        <f>IF(D187="","",IF(B187="","",所属情報入力シート!$A$2*1000000+D187*100000+B187))</f>
        <v/>
      </c>
      <c r="B187" s="235"/>
      <c r="C187" s="178" t="str">
        <f>IF($A187="","",VLOOKUP($A187,選手情報入力シート!$A:$M,3,FALSE)&amp;" "&amp;VLOOKUP($A187,選手情報入力シート!$A:$M,4,FALSE)&amp;" ("&amp;VLOOKUP($A187,選手情報入力シート!$A:$M,9,FALSE)&amp;")")</f>
        <v/>
      </c>
      <c r="D187" s="235"/>
      <c r="E187" s="235"/>
      <c r="F187" s="242" t="str">
        <f t="shared" si="38"/>
        <v/>
      </c>
      <c r="G187" s="252"/>
      <c r="H187" s="178" t="str">
        <f t="shared" si="36"/>
        <v/>
      </c>
      <c r="I187" s="235"/>
      <c r="J187" s="242" t="str">
        <f t="shared" si="39"/>
        <v/>
      </c>
      <c r="K187" s="252"/>
      <c r="L187" s="178" t="str">
        <f t="shared" si="37"/>
        <v/>
      </c>
      <c r="M187" s="241" t="str">
        <f>IF(初期ファイル設定①!$W$1=1,(IF(E187="","",(IF(MOD(VLOOKUP(E187,$O:$Q,3,FALSE),VLOOKUP($A187,選手情報入力シート!$A:$O,15,FALSE))=0,"","①Error"))))&amp;(IF(I187="","",(IF(MOD(VLOOKUP(I187,$O:$Q,3,FALSE),VLOOKUP($A187,選手情報入力シート!$A:$O,15,FALSE))=0,"","②Error")))),"")</f>
        <v/>
      </c>
    </row>
    <row r="188" spans="1:13">
      <c r="A188" s="178" t="str">
        <f>IF(D188="","",IF(B188="","",所属情報入力シート!$A$2*1000000+D188*100000+B188))</f>
        <v/>
      </c>
      <c r="B188" s="235"/>
      <c r="C188" s="178" t="str">
        <f>IF($A188="","",VLOOKUP($A188,選手情報入力シート!$A:$M,3,FALSE)&amp;" "&amp;VLOOKUP($A188,選手情報入力シート!$A:$M,4,FALSE)&amp;" ("&amp;VLOOKUP($A188,選手情報入力シート!$A:$M,9,FALSE)&amp;")")</f>
        <v/>
      </c>
      <c r="D188" s="235"/>
      <c r="E188" s="235"/>
      <c r="F188" s="242" t="str">
        <f t="shared" si="38"/>
        <v/>
      </c>
      <c r="G188" s="252"/>
      <c r="H188" s="178" t="str">
        <f t="shared" si="36"/>
        <v/>
      </c>
      <c r="I188" s="235"/>
      <c r="J188" s="242" t="str">
        <f t="shared" si="39"/>
        <v/>
      </c>
      <c r="K188" s="252"/>
      <c r="L188" s="178" t="str">
        <f t="shared" si="37"/>
        <v/>
      </c>
      <c r="M188" s="241" t="str">
        <f>IF(初期ファイル設定①!$W$1=1,(IF(E188="","",(IF(MOD(VLOOKUP(E188,$O:$Q,3,FALSE),VLOOKUP($A188,選手情報入力シート!$A:$O,15,FALSE))=0,"","①Error"))))&amp;(IF(I188="","",(IF(MOD(VLOOKUP(I188,$O:$Q,3,FALSE),VLOOKUP($A188,選手情報入力シート!$A:$O,15,FALSE))=0,"","②Error")))),"")</f>
        <v/>
      </c>
    </row>
    <row r="189" spans="1:13">
      <c r="A189" s="178" t="str">
        <f>IF(D189="","",IF(B189="","",所属情報入力シート!$A$2*1000000+D189*100000+B189))</f>
        <v/>
      </c>
      <c r="B189" s="235"/>
      <c r="C189" s="178" t="str">
        <f>IF($A189="","",VLOOKUP($A189,選手情報入力シート!$A:$M,3,FALSE)&amp;" "&amp;VLOOKUP($A189,選手情報入力シート!$A:$M,4,FALSE)&amp;" ("&amp;VLOOKUP($A189,選手情報入力シート!$A:$M,9,FALSE)&amp;")")</f>
        <v/>
      </c>
      <c r="D189" s="235"/>
      <c r="E189" s="235"/>
      <c r="F189" s="242" t="str">
        <f t="shared" si="38"/>
        <v/>
      </c>
      <c r="G189" s="252"/>
      <c r="H189" s="178" t="str">
        <f t="shared" si="36"/>
        <v/>
      </c>
      <c r="I189" s="235"/>
      <c r="J189" s="242" t="str">
        <f t="shared" si="39"/>
        <v/>
      </c>
      <c r="K189" s="252"/>
      <c r="L189" s="178" t="str">
        <f t="shared" si="37"/>
        <v/>
      </c>
      <c r="M189" s="241" t="str">
        <f>IF(初期ファイル設定①!$W$1=1,(IF(E189="","",(IF(MOD(VLOOKUP(E189,$O:$Q,3,FALSE),VLOOKUP($A189,選手情報入力シート!$A:$O,15,FALSE))=0,"","①Error"))))&amp;(IF(I189="","",(IF(MOD(VLOOKUP(I189,$O:$Q,3,FALSE),VLOOKUP($A189,選手情報入力シート!$A:$O,15,FALSE))=0,"","②Error")))),"")</f>
        <v/>
      </c>
    </row>
    <row r="190" spans="1:13">
      <c r="A190" s="178" t="str">
        <f>IF(D190="","",IF(B190="","",所属情報入力シート!$A$2*1000000+D190*100000+B190))</f>
        <v/>
      </c>
      <c r="B190" s="235"/>
      <c r="C190" s="178" t="str">
        <f>IF($A190="","",VLOOKUP($A190,選手情報入力シート!$A:$M,3,FALSE)&amp;" "&amp;VLOOKUP($A190,選手情報入力シート!$A:$M,4,FALSE)&amp;" ("&amp;VLOOKUP($A190,選手情報入力シート!$A:$M,9,FALSE)&amp;")")</f>
        <v/>
      </c>
      <c r="D190" s="235"/>
      <c r="E190" s="235"/>
      <c r="F190" s="242" t="str">
        <f t="shared" si="38"/>
        <v/>
      </c>
      <c r="G190" s="252"/>
      <c r="H190" s="178" t="str">
        <f t="shared" si="36"/>
        <v/>
      </c>
      <c r="I190" s="235"/>
      <c r="J190" s="242" t="str">
        <f t="shared" si="39"/>
        <v/>
      </c>
      <c r="K190" s="252"/>
      <c r="L190" s="178" t="str">
        <f t="shared" si="37"/>
        <v/>
      </c>
      <c r="M190" s="241" t="str">
        <f>IF(初期ファイル設定①!$W$1=1,(IF(E190="","",(IF(MOD(VLOOKUP(E190,$O:$Q,3,FALSE),VLOOKUP($A190,選手情報入力シート!$A:$O,15,FALSE))=0,"","①Error"))))&amp;(IF(I190="","",(IF(MOD(VLOOKUP(I190,$O:$Q,3,FALSE),VLOOKUP($A190,選手情報入力シート!$A:$O,15,FALSE))=0,"","②Error")))),"")</f>
        <v/>
      </c>
    </row>
    <row r="191" spans="1:13">
      <c r="A191" s="178" t="str">
        <f>IF(D191="","",IF(B191="","",所属情報入力シート!$A$2*1000000+D191*100000+B191))</f>
        <v/>
      </c>
      <c r="B191" s="235"/>
      <c r="C191" s="178" t="str">
        <f>IF($A191="","",VLOOKUP($A191,選手情報入力シート!$A:$M,3,FALSE)&amp;" "&amp;VLOOKUP($A191,選手情報入力シート!$A:$M,4,FALSE)&amp;" ("&amp;VLOOKUP($A191,選手情報入力シート!$A:$M,9,FALSE)&amp;")")</f>
        <v/>
      </c>
      <c r="D191" s="235"/>
      <c r="E191" s="235"/>
      <c r="F191" s="242" t="str">
        <f t="shared" si="38"/>
        <v/>
      </c>
      <c r="G191" s="252"/>
      <c r="H191" s="178" t="str">
        <f t="shared" si="36"/>
        <v/>
      </c>
      <c r="I191" s="235"/>
      <c r="J191" s="242" t="str">
        <f t="shared" si="39"/>
        <v/>
      </c>
      <c r="K191" s="252"/>
      <c r="L191" s="178" t="str">
        <f t="shared" si="37"/>
        <v/>
      </c>
      <c r="M191" s="241" t="str">
        <f>IF(初期ファイル設定①!$W$1=1,(IF(E191="","",(IF(MOD(VLOOKUP(E191,$O:$Q,3,FALSE),VLOOKUP($A191,選手情報入力シート!$A:$O,15,FALSE))=0,"","①Error"))))&amp;(IF(I191="","",(IF(MOD(VLOOKUP(I191,$O:$Q,3,FALSE),VLOOKUP($A191,選手情報入力シート!$A:$O,15,FALSE))=0,"","②Error")))),"")</f>
        <v/>
      </c>
    </row>
    <row r="192" spans="1:13">
      <c r="A192" s="178" t="str">
        <f>IF(D192="","",IF(B192="","",所属情報入力シート!$A$2*1000000+D192*100000+B192))</f>
        <v/>
      </c>
      <c r="B192" s="235"/>
      <c r="C192" s="178" t="str">
        <f>IF($A192="","",VLOOKUP($A192,選手情報入力シート!$A:$M,3,FALSE)&amp;" "&amp;VLOOKUP($A192,選手情報入力シート!$A:$M,4,FALSE)&amp;" ("&amp;VLOOKUP($A192,選手情報入力シート!$A:$M,9,FALSE)&amp;")")</f>
        <v/>
      </c>
      <c r="D192" s="235"/>
      <c r="E192" s="235"/>
      <c r="F192" s="242" t="str">
        <f t="shared" si="38"/>
        <v/>
      </c>
      <c r="G192" s="252"/>
      <c r="H192" s="178" t="str">
        <f t="shared" si="36"/>
        <v/>
      </c>
      <c r="I192" s="235"/>
      <c r="J192" s="242" t="str">
        <f t="shared" si="39"/>
        <v/>
      </c>
      <c r="K192" s="252"/>
      <c r="L192" s="178" t="str">
        <f t="shared" si="37"/>
        <v/>
      </c>
      <c r="M192" s="241" t="str">
        <f>IF(初期ファイル設定①!$W$1=1,(IF(E192="","",(IF(MOD(VLOOKUP(E192,$O:$Q,3,FALSE),VLOOKUP($A192,選手情報入力シート!$A:$O,15,FALSE))=0,"","①Error"))))&amp;(IF(I192="","",(IF(MOD(VLOOKUP(I192,$O:$Q,3,FALSE),VLOOKUP($A192,選手情報入力シート!$A:$O,15,FALSE))=0,"","②Error")))),"")</f>
        <v/>
      </c>
    </row>
    <row r="193" spans="1:13">
      <c r="A193" s="178" t="str">
        <f>IF(D193="","",IF(B193="","",所属情報入力シート!$A$2*1000000+D193*100000+B193))</f>
        <v/>
      </c>
      <c r="B193" s="235"/>
      <c r="C193" s="178" t="str">
        <f>IF($A193="","",VLOOKUP($A193,選手情報入力シート!$A:$M,3,FALSE)&amp;" "&amp;VLOOKUP($A193,選手情報入力シート!$A:$M,4,FALSE)&amp;" ("&amp;VLOOKUP($A193,選手情報入力シート!$A:$M,9,FALSE)&amp;")")</f>
        <v/>
      </c>
      <c r="D193" s="235"/>
      <c r="E193" s="235"/>
      <c r="F193" s="242" t="str">
        <f t="shared" si="38"/>
        <v/>
      </c>
      <c r="G193" s="252"/>
      <c r="H193" s="178" t="str">
        <f t="shared" si="36"/>
        <v/>
      </c>
      <c r="I193" s="235"/>
      <c r="J193" s="242" t="str">
        <f t="shared" si="39"/>
        <v/>
      </c>
      <c r="K193" s="252"/>
      <c r="L193" s="178" t="str">
        <f t="shared" si="37"/>
        <v/>
      </c>
      <c r="M193" s="241" t="str">
        <f>IF(初期ファイル設定①!$W$1=1,(IF(E193="","",(IF(MOD(VLOOKUP(E193,$O:$Q,3,FALSE),VLOOKUP($A193,選手情報入力シート!$A:$O,15,FALSE))=0,"","①Error"))))&amp;(IF(I193="","",(IF(MOD(VLOOKUP(I193,$O:$Q,3,FALSE),VLOOKUP($A193,選手情報入力シート!$A:$O,15,FALSE))=0,"","②Error")))),"")</f>
        <v/>
      </c>
    </row>
    <row r="194" spans="1:13">
      <c r="A194" s="178" t="str">
        <f>IF(D194="","",IF(B194="","",所属情報入力シート!$A$2*1000000+D194*100000+B194))</f>
        <v/>
      </c>
      <c r="B194" s="235"/>
      <c r="C194" s="178" t="str">
        <f>IF($A194="","",VLOOKUP($A194,選手情報入力シート!$A:$M,3,FALSE)&amp;" "&amp;VLOOKUP($A194,選手情報入力シート!$A:$M,4,FALSE)&amp;" ("&amp;VLOOKUP($A194,選手情報入力シート!$A:$M,9,FALSE)&amp;")")</f>
        <v/>
      </c>
      <c r="D194" s="235"/>
      <c r="E194" s="235"/>
      <c r="F194" s="242" t="str">
        <f t="shared" si="38"/>
        <v/>
      </c>
      <c r="G194" s="252"/>
      <c r="H194" s="178" t="str">
        <f t="shared" si="36"/>
        <v/>
      </c>
      <c r="I194" s="235"/>
      <c r="J194" s="242" t="str">
        <f t="shared" si="39"/>
        <v/>
      </c>
      <c r="K194" s="252"/>
      <c r="L194" s="178" t="str">
        <f t="shared" si="37"/>
        <v/>
      </c>
      <c r="M194" s="241" t="str">
        <f>IF(初期ファイル設定①!$W$1=1,(IF(E194="","",(IF(MOD(VLOOKUP(E194,$O:$Q,3,FALSE),VLOOKUP($A194,選手情報入力シート!$A:$O,15,FALSE))=0,"","①Error"))))&amp;(IF(I194="","",(IF(MOD(VLOOKUP(I194,$O:$Q,3,FALSE),VLOOKUP($A194,選手情報入力シート!$A:$O,15,FALSE))=0,"","②Error")))),"")</f>
        <v/>
      </c>
    </row>
    <row r="195" spans="1:13">
      <c r="A195" s="178" t="str">
        <f>IF(D195="","",IF(B195="","",所属情報入力シート!$A$2*1000000+D195*100000+B195))</f>
        <v/>
      </c>
      <c r="B195" s="235"/>
      <c r="C195" s="178" t="str">
        <f>IF($A195="","",VLOOKUP($A195,選手情報入力シート!$A:$M,3,FALSE)&amp;" "&amp;VLOOKUP($A195,選手情報入力シート!$A:$M,4,FALSE)&amp;" ("&amp;VLOOKUP($A195,選手情報入力シート!$A:$M,9,FALSE)&amp;")")</f>
        <v/>
      </c>
      <c r="D195" s="235"/>
      <c r="E195" s="235"/>
      <c r="F195" s="242" t="str">
        <f t="shared" si="38"/>
        <v/>
      </c>
      <c r="G195" s="252"/>
      <c r="H195" s="178" t="str">
        <f t="shared" si="36"/>
        <v/>
      </c>
      <c r="I195" s="235"/>
      <c r="J195" s="242" t="str">
        <f t="shared" si="39"/>
        <v/>
      </c>
      <c r="K195" s="252"/>
      <c r="L195" s="178" t="str">
        <f t="shared" si="37"/>
        <v/>
      </c>
      <c r="M195" s="241" t="str">
        <f>IF(初期ファイル設定①!$W$1=1,(IF(E195="","",(IF(MOD(VLOOKUP(E195,$O:$Q,3,FALSE),VLOOKUP($A195,選手情報入力シート!$A:$O,15,FALSE))=0,"","①Error"))))&amp;(IF(I195="","",(IF(MOD(VLOOKUP(I195,$O:$Q,3,FALSE),VLOOKUP($A195,選手情報入力シート!$A:$O,15,FALSE))=0,"","②Error")))),"")</f>
        <v/>
      </c>
    </row>
    <row r="196" spans="1:13">
      <c r="A196" s="178" t="str">
        <f>IF(D196="","",IF(B196="","",所属情報入力シート!$A$2*1000000+D196*100000+B196))</f>
        <v/>
      </c>
      <c r="B196" s="235"/>
      <c r="C196" s="178" t="str">
        <f>IF($A196="","",VLOOKUP($A196,選手情報入力シート!$A:$M,3,FALSE)&amp;" "&amp;VLOOKUP($A196,選手情報入力シート!$A:$M,4,FALSE)&amp;" ("&amp;VLOOKUP($A196,選手情報入力シート!$A:$M,9,FALSE)&amp;")")</f>
        <v/>
      </c>
      <c r="D196" s="235"/>
      <c r="E196" s="235"/>
      <c r="F196" s="242" t="str">
        <f t="shared" si="38"/>
        <v/>
      </c>
      <c r="G196" s="252"/>
      <c r="H196" s="178" t="str">
        <f t="shared" si="36"/>
        <v/>
      </c>
      <c r="I196" s="235"/>
      <c r="J196" s="242" t="str">
        <f t="shared" si="39"/>
        <v/>
      </c>
      <c r="K196" s="252"/>
      <c r="L196" s="178" t="str">
        <f t="shared" si="37"/>
        <v/>
      </c>
      <c r="M196" s="241" t="str">
        <f>IF(初期ファイル設定①!$W$1=1,(IF(E196="","",(IF(MOD(VLOOKUP(E196,$O:$Q,3,FALSE),VLOOKUP($A196,選手情報入力シート!$A:$O,15,FALSE))=0,"","①Error"))))&amp;(IF(I196="","",(IF(MOD(VLOOKUP(I196,$O:$Q,3,FALSE),VLOOKUP($A196,選手情報入力シート!$A:$O,15,FALSE))=0,"","②Error")))),"")</f>
        <v/>
      </c>
    </row>
    <row r="197" spans="1:13">
      <c r="A197" s="178" t="str">
        <f>IF(D197="","",IF(B197="","",所属情報入力シート!$A$2*1000000+D197*100000+B197))</f>
        <v/>
      </c>
      <c r="B197" s="235"/>
      <c r="C197" s="178" t="str">
        <f>IF($A197="","",VLOOKUP($A197,選手情報入力シート!$A:$M,3,FALSE)&amp;" "&amp;VLOOKUP($A197,選手情報入力シート!$A:$M,4,FALSE)&amp;" ("&amp;VLOOKUP($A197,選手情報入力シート!$A:$M,9,FALSE)&amp;")")</f>
        <v/>
      </c>
      <c r="D197" s="235"/>
      <c r="E197" s="235"/>
      <c r="F197" s="242" t="str">
        <f t="shared" si="38"/>
        <v/>
      </c>
      <c r="G197" s="252"/>
      <c r="H197" s="178" t="str">
        <f t="shared" si="36"/>
        <v/>
      </c>
      <c r="I197" s="235"/>
      <c r="J197" s="242" t="str">
        <f t="shared" si="39"/>
        <v/>
      </c>
      <c r="K197" s="252"/>
      <c r="L197" s="178" t="str">
        <f t="shared" si="37"/>
        <v/>
      </c>
      <c r="M197" s="241" t="str">
        <f>IF(初期ファイル設定①!$W$1=1,(IF(E197="","",(IF(MOD(VLOOKUP(E197,$O:$Q,3,FALSE),VLOOKUP($A197,選手情報入力シート!$A:$O,15,FALSE))=0,"","①Error"))))&amp;(IF(I197="","",(IF(MOD(VLOOKUP(I197,$O:$Q,3,FALSE),VLOOKUP($A197,選手情報入力シート!$A:$O,15,FALSE))=0,"","②Error")))),"")</f>
        <v/>
      </c>
    </row>
    <row r="198" spans="1:13">
      <c r="A198" s="178" t="str">
        <f>IF(D198="","",IF(B198="","",所属情報入力シート!$A$2*1000000+D198*100000+B198))</f>
        <v/>
      </c>
      <c r="B198" s="235"/>
      <c r="C198" s="178" t="str">
        <f>IF($A198="","",VLOOKUP($A198,選手情報入力シート!$A:$M,3,FALSE)&amp;" "&amp;VLOOKUP($A198,選手情報入力シート!$A:$M,4,FALSE)&amp;" ("&amp;VLOOKUP($A198,選手情報入力シート!$A:$M,9,FALSE)&amp;")")</f>
        <v/>
      </c>
      <c r="D198" s="235"/>
      <c r="E198" s="235"/>
      <c r="F198" s="242" t="str">
        <f t="shared" si="38"/>
        <v/>
      </c>
      <c r="G198" s="252"/>
      <c r="H198" s="178" t="str">
        <f t="shared" si="36"/>
        <v/>
      </c>
      <c r="I198" s="235"/>
      <c r="J198" s="242" t="str">
        <f t="shared" si="39"/>
        <v/>
      </c>
      <c r="K198" s="252"/>
      <c r="L198" s="178" t="str">
        <f t="shared" si="37"/>
        <v/>
      </c>
      <c r="M198" s="241" t="str">
        <f>IF(初期ファイル設定①!$W$1=1,(IF(E198="","",(IF(MOD(VLOOKUP(E198,$O:$Q,3,FALSE),VLOOKUP($A198,選手情報入力シート!$A:$O,15,FALSE))=0,"","①Error"))))&amp;(IF(I198="","",(IF(MOD(VLOOKUP(I198,$O:$Q,3,FALSE),VLOOKUP($A198,選手情報入力シート!$A:$O,15,FALSE))=0,"","②Error")))),"")</f>
        <v/>
      </c>
    </row>
    <row r="199" spans="1:13">
      <c r="A199" s="178" t="str">
        <f>IF(D199="","",IF(B199="","",所属情報入力シート!$A$2*1000000+D199*100000+B199))</f>
        <v/>
      </c>
      <c r="B199" s="235"/>
      <c r="C199" s="178" t="str">
        <f>IF($A199="","",VLOOKUP($A199,選手情報入力シート!$A:$M,3,FALSE)&amp;" "&amp;VLOOKUP($A199,選手情報入力シート!$A:$M,4,FALSE)&amp;" ("&amp;VLOOKUP($A199,選手情報入力シート!$A:$M,9,FALSE)&amp;")")</f>
        <v/>
      </c>
      <c r="D199" s="235"/>
      <c r="E199" s="235"/>
      <c r="F199" s="242" t="str">
        <f t="shared" si="38"/>
        <v/>
      </c>
      <c r="G199" s="252"/>
      <c r="H199" s="178" t="str">
        <f t="shared" si="36"/>
        <v/>
      </c>
      <c r="I199" s="235"/>
      <c r="J199" s="242" t="str">
        <f t="shared" si="39"/>
        <v/>
      </c>
      <c r="K199" s="252"/>
      <c r="L199" s="178" t="str">
        <f t="shared" si="37"/>
        <v/>
      </c>
      <c r="M199" s="241" t="str">
        <f>IF(初期ファイル設定①!$W$1=1,(IF(E199="","",(IF(MOD(VLOOKUP(E199,$O:$Q,3,FALSE),VLOOKUP($A199,選手情報入力シート!$A:$O,15,FALSE))=0,"","①Error"))))&amp;(IF(I199="","",(IF(MOD(VLOOKUP(I199,$O:$Q,3,FALSE),VLOOKUP($A199,選手情報入力シート!$A:$O,15,FALSE))=0,"","②Error")))),"")</f>
        <v/>
      </c>
    </row>
    <row r="200" spans="1:13">
      <c r="A200" s="178" t="str">
        <f>IF(D200="","",IF(B200="","",所属情報入力シート!$A$2*1000000+D200*100000+B200))</f>
        <v/>
      </c>
      <c r="B200" s="235"/>
      <c r="C200" s="178" t="str">
        <f>IF($A200="","",VLOOKUP($A200,選手情報入力シート!$A:$M,3,FALSE)&amp;" "&amp;VLOOKUP($A200,選手情報入力シート!$A:$M,4,FALSE)&amp;" ("&amp;VLOOKUP($A200,選手情報入力シート!$A:$M,9,FALSE)&amp;")")</f>
        <v/>
      </c>
      <c r="D200" s="235"/>
      <c r="E200" s="235"/>
      <c r="F200" s="242" t="str">
        <f t="shared" si="38"/>
        <v/>
      </c>
      <c r="G200" s="252"/>
      <c r="H200" s="178" t="str">
        <f t="shared" si="36"/>
        <v/>
      </c>
      <c r="I200" s="235"/>
      <c r="J200" s="242" t="str">
        <f t="shared" si="39"/>
        <v/>
      </c>
      <c r="K200" s="252"/>
      <c r="L200" s="178" t="str">
        <f t="shared" si="37"/>
        <v/>
      </c>
      <c r="M200" s="241" t="str">
        <f>IF(初期ファイル設定①!$W$1=1,(IF(E200="","",(IF(MOD(VLOOKUP(E200,$O:$Q,3,FALSE),VLOOKUP($A200,選手情報入力シート!$A:$O,15,FALSE))=0,"","①Error"))))&amp;(IF(I200="","",(IF(MOD(VLOOKUP(I200,$O:$Q,3,FALSE),VLOOKUP($A200,選手情報入力シート!$A:$O,15,FALSE))=0,"","②Error")))),"")</f>
        <v/>
      </c>
    </row>
    <row r="201" spans="1:13">
      <c r="A201" s="178" t="str">
        <f>IF(D201="","",IF(B201="","",所属情報入力シート!$A$2*1000000+D201*100000+B201))</f>
        <v/>
      </c>
      <c r="B201" s="235"/>
      <c r="C201" s="178" t="str">
        <f>IF($A201="","",VLOOKUP($A201,選手情報入力シート!$A:$M,3,FALSE)&amp;" "&amp;VLOOKUP($A201,選手情報入力シート!$A:$M,4,FALSE)&amp;" ("&amp;VLOOKUP($A201,選手情報入力シート!$A:$M,9,FALSE)&amp;")")</f>
        <v/>
      </c>
      <c r="D201" s="235"/>
      <c r="E201" s="235"/>
      <c r="F201" s="242" t="str">
        <f t="shared" si="38"/>
        <v/>
      </c>
      <c r="G201" s="252"/>
      <c r="H201" s="178" t="str">
        <f t="shared" si="36"/>
        <v/>
      </c>
      <c r="I201" s="235"/>
      <c r="J201" s="242" t="str">
        <f t="shared" si="39"/>
        <v/>
      </c>
      <c r="K201" s="252"/>
      <c r="L201" s="178" t="str">
        <f t="shared" si="37"/>
        <v/>
      </c>
      <c r="M201" s="241" t="str">
        <f>IF(初期ファイル設定①!$W$1=1,(IF(E201="","",(IF(MOD(VLOOKUP(E201,$O:$Q,3,FALSE),VLOOKUP($A201,選手情報入力シート!$A:$O,15,FALSE))=0,"","①Error"))))&amp;(IF(I201="","",(IF(MOD(VLOOKUP(I201,$O:$Q,3,FALSE),VLOOKUP($A201,選手情報入力シート!$A:$O,15,FALSE))=0,"","②Error")))),"")</f>
        <v/>
      </c>
    </row>
    <row r="202" spans="1:13">
      <c r="A202" s="178" t="str">
        <f>IF(D202="","",IF(B202="","",所属情報入力シート!$A$2*1000000+D202*100000+B202))</f>
        <v/>
      </c>
      <c r="B202" s="235"/>
      <c r="C202" s="178" t="str">
        <f>IF($A202="","",VLOOKUP($A202,選手情報入力シート!$A:$M,3,FALSE)&amp;" "&amp;VLOOKUP($A202,選手情報入力シート!$A:$M,4,FALSE)&amp;" ("&amp;VLOOKUP($A202,選手情報入力シート!$A:$M,9,FALSE)&amp;")")</f>
        <v/>
      </c>
      <c r="D202" s="235"/>
      <c r="E202" s="235"/>
      <c r="F202" s="242" t="str">
        <f t="shared" si="38"/>
        <v/>
      </c>
      <c r="G202" s="252"/>
      <c r="H202" s="178" t="str">
        <f t="shared" si="36"/>
        <v/>
      </c>
      <c r="I202" s="235"/>
      <c r="J202" s="242" t="str">
        <f t="shared" si="39"/>
        <v/>
      </c>
      <c r="K202" s="252"/>
      <c r="L202" s="178" t="str">
        <f t="shared" si="37"/>
        <v/>
      </c>
      <c r="M202" s="241" t="str">
        <f>IF(初期ファイル設定①!$W$1=1,(IF(E202="","",(IF(MOD(VLOOKUP(E202,$O:$Q,3,FALSE),VLOOKUP($A202,選手情報入力シート!$A:$O,15,FALSE))=0,"","①Error"))))&amp;(IF(I202="","",(IF(MOD(VLOOKUP(I202,$O:$Q,3,FALSE),VLOOKUP($A202,選手情報入力シート!$A:$O,15,FALSE))=0,"","②Error")))),"")</f>
        <v/>
      </c>
    </row>
    <row r="203" spans="1:13">
      <c r="A203" s="178" t="str">
        <f>IF(D203="","",IF(B203="","",所属情報入力シート!$A$2*1000000+D203*100000+B203))</f>
        <v/>
      </c>
      <c r="B203" s="235"/>
      <c r="C203" s="178" t="str">
        <f>IF($A203="","",VLOOKUP($A203,選手情報入力シート!$A:$M,3,FALSE)&amp;" "&amp;VLOOKUP($A203,選手情報入力シート!$A:$M,4,FALSE)&amp;" ("&amp;VLOOKUP($A203,選手情報入力シート!$A:$M,9,FALSE)&amp;")")</f>
        <v/>
      </c>
      <c r="D203" s="235"/>
      <c r="E203" s="235"/>
      <c r="F203" s="242" t="str">
        <f t="shared" si="38"/>
        <v/>
      </c>
      <c r="G203" s="252"/>
      <c r="H203" s="178" t="str">
        <f t="shared" si="36"/>
        <v/>
      </c>
      <c r="I203" s="235"/>
      <c r="J203" s="242" t="str">
        <f t="shared" si="39"/>
        <v/>
      </c>
      <c r="K203" s="252"/>
      <c r="L203" s="178" t="str">
        <f t="shared" si="37"/>
        <v/>
      </c>
      <c r="M203" s="241" t="str">
        <f>IF(初期ファイル設定①!$W$1=1,(IF(E203="","",(IF(MOD(VLOOKUP(E203,$O:$Q,3,FALSE),VLOOKUP($A203,選手情報入力シート!$A:$O,15,FALSE))=0,"","①Error"))))&amp;(IF(I203="","",(IF(MOD(VLOOKUP(I203,$O:$Q,3,FALSE),VLOOKUP($A203,選手情報入力シート!$A:$O,15,FALSE))=0,"","②Error")))),"")</f>
        <v/>
      </c>
    </row>
    <row r="204" spans="1:13">
      <c r="A204" s="178" t="str">
        <f>IF(D204="","",IF(B204="","",所属情報入力シート!$A$2*1000000+D204*100000+B204))</f>
        <v/>
      </c>
      <c r="B204" s="235"/>
      <c r="C204" s="178" t="str">
        <f>IF($A204="","",VLOOKUP($A204,選手情報入力シート!$A:$M,3,FALSE)&amp;" "&amp;VLOOKUP($A204,選手情報入力シート!$A:$M,4,FALSE)&amp;" ("&amp;VLOOKUP($A204,選手情報入力シート!$A:$M,9,FALSE)&amp;")")</f>
        <v/>
      </c>
      <c r="D204" s="235"/>
      <c r="E204" s="235"/>
      <c r="F204" s="242" t="str">
        <f t="shared" si="38"/>
        <v/>
      </c>
      <c r="G204" s="252"/>
      <c r="H204" s="178" t="str">
        <f t="shared" si="36"/>
        <v/>
      </c>
      <c r="I204" s="235"/>
      <c r="J204" s="242" t="str">
        <f t="shared" si="39"/>
        <v/>
      </c>
      <c r="K204" s="252"/>
      <c r="L204" s="178" t="str">
        <f t="shared" si="37"/>
        <v/>
      </c>
      <c r="M204" s="241" t="str">
        <f>IF(初期ファイル設定①!$W$1=1,(IF(E204="","",(IF(MOD(VLOOKUP(E204,$O:$Q,3,FALSE),VLOOKUP($A204,選手情報入力シート!$A:$O,15,FALSE))=0,"","①Error"))))&amp;(IF(I204="","",(IF(MOD(VLOOKUP(I204,$O:$Q,3,FALSE),VLOOKUP($A204,選手情報入力シート!$A:$O,15,FALSE))=0,"","②Error")))),"")</f>
        <v/>
      </c>
    </row>
    <row r="205" spans="1:13">
      <c r="A205" s="178" t="str">
        <f>IF(D205="","",IF(B205="","",所属情報入力シート!$A$2*1000000+D205*100000+B205))</f>
        <v/>
      </c>
      <c r="B205" s="235"/>
      <c r="C205" s="178" t="str">
        <f>IF($A205="","",VLOOKUP($A205,選手情報入力シート!$A:$M,3,FALSE)&amp;" "&amp;VLOOKUP($A205,選手情報入力シート!$A:$M,4,FALSE)&amp;" ("&amp;VLOOKUP($A205,選手情報入力シート!$A:$M,9,FALSE)&amp;")")</f>
        <v/>
      </c>
      <c r="D205" s="235"/>
      <c r="E205" s="235"/>
      <c r="F205" s="242" t="str">
        <f t="shared" si="38"/>
        <v/>
      </c>
      <c r="G205" s="252"/>
      <c r="H205" s="178" t="str">
        <f t="shared" si="36"/>
        <v/>
      </c>
      <c r="I205" s="235"/>
      <c r="J205" s="242" t="str">
        <f t="shared" si="39"/>
        <v/>
      </c>
      <c r="K205" s="252"/>
      <c r="L205" s="178" t="str">
        <f t="shared" si="37"/>
        <v/>
      </c>
      <c r="M205" s="241" t="str">
        <f>IF(初期ファイル設定①!$W$1=1,(IF(E205="","",(IF(MOD(VLOOKUP(E205,$O:$Q,3,FALSE),VLOOKUP($A205,選手情報入力シート!$A:$O,15,FALSE))=0,"","①Error"))))&amp;(IF(I205="","",(IF(MOD(VLOOKUP(I205,$O:$Q,3,FALSE),VLOOKUP($A205,選手情報入力シート!$A:$O,15,FALSE))=0,"","②Error")))),"")</f>
        <v/>
      </c>
    </row>
    <row r="206" spans="1:13">
      <c r="A206" s="178" t="str">
        <f>IF(D206="","",IF(B206="","",所属情報入力シート!$A$2*1000000+D206*100000+B206))</f>
        <v/>
      </c>
      <c r="B206" s="235"/>
      <c r="C206" s="178" t="str">
        <f>IF($A206="","",VLOOKUP($A206,選手情報入力シート!$A:$M,3,FALSE)&amp;" "&amp;VLOOKUP($A206,選手情報入力シート!$A:$M,4,FALSE)&amp;" ("&amp;VLOOKUP($A206,選手情報入力シート!$A:$M,9,FALSE)&amp;")")</f>
        <v/>
      </c>
      <c r="D206" s="235"/>
      <c r="E206" s="235"/>
      <c r="F206" s="242" t="str">
        <f t="shared" si="38"/>
        <v/>
      </c>
      <c r="G206" s="252"/>
      <c r="H206" s="178" t="str">
        <f t="shared" si="36"/>
        <v/>
      </c>
      <c r="I206" s="235"/>
      <c r="J206" s="242" t="str">
        <f t="shared" si="39"/>
        <v/>
      </c>
      <c r="K206" s="252"/>
      <c r="L206" s="178" t="str">
        <f t="shared" si="37"/>
        <v/>
      </c>
      <c r="M206" s="241" t="str">
        <f>IF(初期ファイル設定①!$W$1=1,(IF(E206="","",(IF(MOD(VLOOKUP(E206,$O:$Q,3,FALSE),VLOOKUP($A206,選手情報入力シート!$A:$O,15,FALSE))=0,"","①Error"))))&amp;(IF(I206="","",(IF(MOD(VLOOKUP(I206,$O:$Q,3,FALSE),VLOOKUP($A206,選手情報入力シート!$A:$O,15,FALSE))=0,"","②Error")))),"")</f>
        <v/>
      </c>
    </row>
    <row r="207" spans="1:13">
      <c r="A207" s="178" t="str">
        <f>IF(D207="","",IF(B207="","",所属情報入力シート!$A$2*1000000+D207*100000+B207))</f>
        <v/>
      </c>
      <c r="B207" s="235"/>
      <c r="C207" s="178" t="str">
        <f>IF($A207="","",VLOOKUP($A207,選手情報入力シート!$A:$M,3,FALSE)&amp;" "&amp;VLOOKUP($A207,選手情報入力シート!$A:$M,4,FALSE)&amp;" ("&amp;VLOOKUP($A207,選手情報入力シート!$A:$M,9,FALSE)&amp;")")</f>
        <v/>
      </c>
      <c r="D207" s="235"/>
      <c r="E207" s="235"/>
      <c r="F207" s="242" t="str">
        <f t="shared" si="38"/>
        <v/>
      </c>
      <c r="G207" s="252"/>
      <c r="H207" s="178" t="str">
        <f t="shared" si="36"/>
        <v/>
      </c>
      <c r="I207" s="235"/>
      <c r="J207" s="242" t="str">
        <f t="shared" si="39"/>
        <v/>
      </c>
      <c r="K207" s="252"/>
      <c r="L207" s="178" t="str">
        <f t="shared" si="37"/>
        <v/>
      </c>
      <c r="M207" s="241" t="str">
        <f>IF(初期ファイル設定①!$W$1=1,(IF(E207="","",(IF(MOD(VLOOKUP(E207,$O:$Q,3,FALSE),VLOOKUP($A207,選手情報入力シート!$A:$O,15,FALSE))=0,"","①Error"))))&amp;(IF(I207="","",(IF(MOD(VLOOKUP(I207,$O:$Q,3,FALSE),VLOOKUP($A207,選手情報入力シート!$A:$O,15,FALSE))=0,"","②Error")))),"")</f>
        <v/>
      </c>
    </row>
    <row r="208" spans="1:13">
      <c r="A208" s="178" t="str">
        <f>IF(D208="","",IF(B208="","",所属情報入力シート!$A$2*1000000+D208*100000+B208))</f>
        <v/>
      </c>
      <c r="B208" s="235"/>
      <c r="C208" s="178" t="str">
        <f>IF($A208="","",VLOOKUP($A208,選手情報入力シート!$A:$M,3,FALSE)&amp;" "&amp;VLOOKUP($A208,選手情報入力シート!$A:$M,4,FALSE)&amp;" ("&amp;VLOOKUP($A208,選手情報入力シート!$A:$M,9,FALSE)&amp;")")</f>
        <v/>
      </c>
      <c r="D208" s="235"/>
      <c r="E208" s="235"/>
      <c r="F208" s="242" t="str">
        <f t="shared" si="38"/>
        <v/>
      </c>
      <c r="G208" s="252"/>
      <c r="H208" s="178" t="str">
        <f t="shared" si="36"/>
        <v/>
      </c>
      <c r="I208" s="235"/>
      <c r="J208" s="242" t="str">
        <f t="shared" si="39"/>
        <v/>
      </c>
      <c r="K208" s="252"/>
      <c r="L208" s="178" t="str">
        <f t="shared" si="37"/>
        <v/>
      </c>
      <c r="M208" s="241" t="str">
        <f>IF(初期ファイル設定①!$W$1=1,(IF(E208="","",(IF(MOD(VLOOKUP(E208,$O:$Q,3,FALSE),VLOOKUP($A208,選手情報入力シート!$A:$O,15,FALSE))=0,"","①Error"))))&amp;(IF(I208="","",(IF(MOD(VLOOKUP(I208,$O:$Q,3,FALSE),VLOOKUP($A208,選手情報入力シート!$A:$O,15,FALSE))=0,"","②Error")))),"")</f>
        <v/>
      </c>
    </row>
    <row r="209" spans="1:13">
      <c r="A209" s="178" t="str">
        <f>IF(D209="","",IF(B209="","",所属情報入力シート!$A$2*1000000+D209*100000+B209))</f>
        <v/>
      </c>
      <c r="B209" s="235"/>
      <c r="C209" s="178" t="str">
        <f>IF($A209="","",VLOOKUP($A209,選手情報入力シート!$A:$M,3,FALSE)&amp;" "&amp;VLOOKUP($A209,選手情報入力シート!$A:$M,4,FALSE)&amp;" ("&amp;VLOOKUP($A209,選手情報入力シート!$A:$M,9,FALSE)&amp;")")</f>
        <v/>
      </c>
      <c r="D209" s="235"/>
      <c r="E209" s="235"/>
      <c r="F209" s="242" t="str">
        <f t="shared" si="38"/>
        <v/>
      </c>
      <c r="G209" s="252"/>
      <c r="H209" s="178" t="str">
        <f t="shared" si="36"/>
        <v/>
      </c>
      <c r="I209" s="235"/>
      <c r="J209" s="242" t="str">
        <f t="shared" si="39"/>
        <v/>
      </c>
      <c r="K209" s="252"/>
      <c r="L209" s="178" t="str">
        <f t="shared" si="37"/>
        <v/>
      </c>
      <c r="M209" s="241" t="str">
        <f>IF(初期ファイル設定①!$W$1=1,(IF(E209="","",(IF(MOD(VLOOKUP(E209,$O:$Q,3,FALSE),VLOOKUP($A209,選手情報入力シート!$A:$O,15,FALSE))=0,"","①Error"))))&amp;(IF(I209="","",(IF(MOD(VLOOKUP(I209,$O:$Q,3,FALSE),VLOOKUP($A209,選手情報入力シート!$A:$O,15,FALSE))=0,"","②Error")))),"")</f>
        <v/>
      </c>
    </row>
    <row r="210" spans="1:13">
      <c r="A210" s="178" t="str">
        <f>IF(D210="","",IF(B210="","",所属情報入力シート!$A$2*1000000+D210*100000+B210))</f>
        <v/>
      </c>
      <c r="B210" s="235"/>
      <c r="C210" s="178" t="str">
        <f>IF($A210="","",VLOOKUP($A210,選手情報入力シート!$A:$M,3,FALSE)&amp;" "&amp;VLOOKUP($A210,選手情報入力シート!$A:$M,4,FALSE)&amp;" ("&amp;VLOOKUP($A210,選手情報入力シート!$A:$M,9,FALSE)&amp;")")</f>
        <v/>
      </c>
      <c r="D210" s="235"/>
      <c r="E210" s="235"/>
      <c r="F210" s="242" t="str">
        <f t="shared" si="38"/>
        <v/>
      </c>
      <c r="G210" s="252"/>
      <c r="H210" s="178" t="str">
        <f t="shared" si="36"/>
        <v/>
      </c>
      <c r="I210" s="235"/>
      <c r="J210" s="242" t="str">
        <f t="shared" si="39"/>
        <v/>
      </c>
      <c r="K210" s="252"/>
      <c r="L210" s="178" t="str">
        <f t="shared" si="37"/>
        <v/>
      </c>
      <c r="M210" s="241" t="str">
        <f>IF(初期ファイル設定①!$W$1=1,(IF(E210="","",(IF(MOD(VLOOKUP(E210,$O:$Q,3,FALSE),VLOOKUP($A210,選手情報入力シート!$A:$O,15,FALSE))=0,"","①Error"))))&amp;(IF(I210="","",(IF(MOD(VLOOKUP(I210,$O:$Q,3,FALSE),VLOOKUP($A210,選手情報入力シート!$A:$O,15,FALSE))=0,"","②Error")))),"")</f>
        <v/>
      </c>
    </row>
    <row r="211" spans="1:13">
      <c r="A211" s="178" t="str">
        <f>IF(D211="","",IF(B211="","",所属情報入力シート!$A$2*1000000+D211*100000+B211))</f>
        <v/>
      </c>
      <c r="B211" s="235"/>
      <c r="C211" s="178" t="str">
        <f>IF($A211="","",VLOOKUP($A211,選手情報入力シート!$A:$M,3,FALSE)&amp;" "&amp;VLOOKUP($A211,選手情報入力シート!$A:$M,4,FALSE)&amp;" ("&amp;VLOOKUP($A211,選手情報入力シート!$A:$M,9,FALSE)&amp;")")</f>
        <v/>
      </c>
      <c r="D211" s="235"/>
      <c r="E211" s="235"/>
      <c r="F211" s="242" t="str">
        <f t="shared" si="38"/>
        <v/>
      </c>
      <c r="G211" s="252"/>
      <c r="H211" s="178" t="str">
        <f t="shared" si="36"/>
        <v/>
      </c>
      <c r="I211" s="235"/>
      <c r="J211" s="242" t="str">
        <f t="shared" si="39"/>
        <v/>
      </c>
      <c r="K211" s="252"/>
      <c r="L211" s="178" t="str">
        <f t="shared" si="37"/>
        <v/>
      </c>
      <c r="M211" s="241" t="str">
        <f>IF(初期ファイル設定①!$W$1=1,(IF(E211="","",(IF(MOD(VLOOKUP(E211,$O:$Q,3,FALSE),VLOOKUP($A211,選手情報入力シート!$A:$O,15,FALSE))=0,"","①Error"))))&amp;(IF(I211="","",(IF(MOD(VLOOKUP(I211,$O:$Q,3,FALSE),VLOOKUP($A211,選手情報入力シート!$A:$O,15,FALSE))=0,"","②Error")))),"")</f>
        <v/>
      </c>
    </row>
    <row r="212" spans="1:13">
      <c r="A212" s="178" t="str">
        <f>IF(D212="","",IF(B212="","",所属情報入力シート!$A$2*1000000+D212*100000+B212))</f>
        <v/>
      </c>
      <c r="B212" s="235"/>
      <c r="C212" s="178" t="str">
        <f>IF($A212="","",VLOOKUP($A212,選手情報入力シート!$A:$M,3,FALSE)&amp;" "&amp;VLOOKUP($A212,選手情報入力シート!$A:$M,4,FALSE)&amp;" ("&amp;VLOOKUP($A212,選手情報入力シート!$A:$M,9,FALSE)&amp;")")</f>
        <v/>
      </c>
      <c r="D212" s="235"/>
      <c r="E212" s="235"/>
      <c r="F212" s="242" t="str">
        <f t="shared" si="38"/>
        <v/>
      </c>
      <c r="G212" s="252"/>
      <c r="H212" s="178" t="str">
        <f t="shared" si="36"/>
        <v/>
      </c>
      <c r="I212" s="235"/>
      <c r="J212" s="242" t="str">
        <f t="shared" si="39"/>
        <v/>
      </c>
      <c r="K212" s="252"/>
      <c r="L212" s="178" t="str">
        <f t="shared" si="37"/>
        <v/>
      </c>
      <c r="M212" s="241" t="str">
        <f>IF(初期ファイル設定①!$W$1=1,(IF(E212="","",(IF(MOD(VLOOKUP(E212,$O:$Q,3,FALSE),VLOOKUP($A212,選手情報入力シート!$A:$O,15,FALSE))=0,"","①Error"))))&amp;(IF(I212="","",(IF(MOD(VLOOKUP(I212,$O:$Q,3,FALSE),VLOOKUP($A212,選手情報入力シート!$A:$O,15,FALSE))=0,"","②Error")))),"")</f>
        <v/>
      </c>
    </row>
    <row r="213" spans="1:13">
      <c r="A213" s="178" t="str">
        <f>IF(D213="","",IF(B213="","",所属情報入力シート!$A$2*1000000+D213*100000+B213))</f>
        <v/>
      </c>
      <c r="B213" s="235"/>
      <c r="C213" s="178" t="str">
        <f>IF($A213="","",VLOOKUP($A213,選手情報入力シート!$A:$M,3,FALSE)&amp;" "&amp;VLOOKUP($A213,選手情報入力シート!$A:$M,4,FALSE)&amp;" ("&amp;VLOOKUP($A213,選手情報入力シート!$A:$M,9,FALSE)&amp;")")</f>
        <v/>
      </c>
      <c r="D213" s="235"/>
      <c r="E213" s="235"/>
      <c r="F213" s="242" t="str">
        <f t="shared" si="38"/>
        <v/>
      </c>
      <c r="G213" s="252"/>
      <c r="H213" s="178" t="str">
        <f t="shared" si="36"/>
        <v/>
      </c>
      <c r="I213" s="235"/>
      <c r="J213" s="242" t="str">
        <f t="shared" si="39"/>
        <v/>
      </c>
      <c r="K213" s="252"/>
      <c r="L213" s="178" t="str">
        <f t="shared" si="37"/>
        <v/>
      </c>
      <c r="M213" s="241" t="str">
        <f>IF(初期ファイル設定①!$W$1=1,(IF(E213="","",(IF(MOD(VLOOKUP(E213,$O:$Q,3,FALSE),VLOOKUP($A213,選手情報入力シート!$A:$O,15,FALSE))=0,"","①Error"))))&amp;(IF(I213="","",(IF(MOD(VLOOKUP(I213,$O:$Q,3,FALSE),VLOOKUP($A213,選手情報入力シート!$A:$O,15,FALSE))=0,"","②Error")))),"")</f>
        <v/>
      </c>
    </row>
    <row r="214" spans="1:13">
      <c r="A214" s="178" t="str">
        <f>IF(D214="","",IF(B214="","",所属情報入力シート!$A$2*1000000+D214*100000+B214))</f>
        <v/>
      </c>
      <c r="B214" s="235"/>
      <c r="C214" s="178" t="str">
        <f>IF($A214="","",VLOOKUP($A214,選手情報入力シート!$A:$M,3,FALSE)&amp;" "&amp;VLOOKUP($A214,選手情報入力シート!$A:$M,4,FALSE)&amp;" ("&amp;VLOOKUP($A214,選手情報入力シート!$A:$M,9,FALSE)&amp;")")</f>
        <v/>
      </c>
      <c r="D214" s="235"/>
      <c r="E214" s="235"/>
      <c r="F214" s="242" t="str">
        <f t="shared" ref="F214:F221" si="40">IF(E214="","",VLOOKUP(E214,$O:$P,2,FALSE))</f>
        <v/>
      </c>
      <c r="G214" s="252"/>
      <c r="H214" s="178" t="str">
        <f t="shared" si="36"/>
        <v/>
      </c>
      <c r="I214" s="235"/>
      <c r="J214" s="242" t="str">
        <f t="shared" ref="J214:J221" si="41">IF(I214="","",VLOOKUP(I214,$O:$P,2,FALSE))</f>
        <v/>
      </c>
      <c r="K214" s="252"/>
      <c r="L214" s="178" t="str">
        <f t="shared" si="37"/>
        <v/>
      </c>
      <c r="M214" s="241" t="str">
        <f>IF(初期ファイル設定①!$W$1=1,(IF(E214="","",(IF(MOD(VLOOKUP(E214,$O:$Q,3,FALSE),VLOOKUP($A214,選手情報入力シート!$A:$O,15,FALSE))=0,"","①Error"))))&amp;(IF(I214="","",(IF(MOD(VLOOKUP(I214,$O:$Q,3,FALSE),VLOOKUP($A214,選手情報入力シート!$A:$O,15,FALSE))=0,"","②Error")))),"")</f>
        <v/>
      </c>
    </row>
    <row r="215" spans="1:13">
      <c r="A215" s="178" t="str">
        <f>IF(D215="","",IF(B215="","",所属情報入力シート!$A$2*1000000+D215*100000+B215))</f>
        <v/>
      </c>
      <c r="B215" s="235"/>
      <c r="C215" s="178" t="str">
        <f>IF($A215="","",VLOOKUP($A215,選手情報入力シート!$A:$M,3,FALSE)&amp;" "&amp;VLOOKUP($A215,選手情報入力シート!$A:$M,4,FALSE)&amp;" ("&amp;VLOOKUP($A215,選手情報入力シート!$A:$M,9,FALSE)&amp;")")</f>
        <v/>
      </c>
      <c r="D215" s="235"/>
      <c r="E215" s="235"/>
      <c r="F215" s="242" t="str">
        <f t="shared" si="40"/>
        <v/>
      </c>
      <c r="G215" s="252"/>
      <c r="H215" s="178" t="str">
        <f t="shared" ref="H215:H221" si="42">IF(E215="","",IF(INT((E215-$O$21)/$W$21)+1=$D215,"OK",IF(INT((E215-$O$21-$W$21)/$W$22)+2=$D215,"OK",IF(INT((E215-$O$21-$W$21-$W$22)/$W$21)+1=$D215,"OK",IF(INT((E215-$O$21-2*$W$21-$W$22)/$W$22)+2=$D215,"OK","ERROR")))))</f>
        <v/>
      </c>
      <c r="I215" s="235"/>
      <c r="J215" s="242" t="str">
        <f t="shared" si="41"/>
        <v/>
      </c>
      <c r="K215" s="252"/>
      <c r="L215" s="178" t="str">
        <f t="shared" ref="L215:L221" si="43">IF(I215="","",IF(INT((I215-$O$21)/$W$21)+1=$D215,"OK",IF(INT((I215-$O$21-$W$21)/$W$22)+2=$D215,"OK",IF(INT((I215-$O$21-$W$21-$W$22)/$W$21)+1=$D215,"OK",IF(INT((I215-$O$21-2*$W$21-$W$22)/$W$22)+2=$D215,"OK","ERROR")))))</f>
        <v/>
      </c>
      <c r="M215" s="241" t="str">
        <f>IF(初期ファイル設定①!$W$1=1,(IF(E215="","",(IF(MOD(VLOOKUP(E215,$O:$Q,3,FALSE),VLOOKUP($A215,選手情報入力シート!$A:$O,15,FALSE))=0,"","①Error"))))&amp;(IF(I215="","",(IF(MOD(VLOOKUP(I215,$O:$Q,3,FALSE),VLOOKUP($A215,選手情報入力シート!$A:$O,15,FALSE))=0,"","②Error")))),"")</f>
        <v/>
      </c>
    </row>
    <row r="216" spans="1:13">
      <c r="A216" s="178" t="str">
        <f>IF(D216="","",IF(B216="","",所属情報入力シート!$A$2*1000000+D216*100000+B216))</f>
        <v/>
      </c>
      <c r="B216" s="235"/>
      <c r="C216" s="178" t="str">
        <f>IF($A216="","",VLOOKUP($A216,選手情報入力シート!$A:$M,3,FALSE)&amp;" "&amp;VLOOKUP($A216,選手情報入力シート!$A:$M,4,FALSE)&amp;" ("&amp;VLOOKUP($A216,選手情報入力シート!$A:$M,9,FALSE)&amp;")")</f>
        <v/>
      </c>
      <c r="D216" s="235"/>
      <c r="E216" s="235"/>
      <c r="F216" s="242" t="str">
        <f t="shared" si="40"/>
        <v/>
      </c>
      <c r="G216" s="252"/>
      <c r="H216" s="178" t="str">
        <f t="shared" si="42"/>
        <v/>
      </c>
      <c r="I216" s="235"/>
      <c r="J216" s="242" t="str">
        <f t="shared" si="41"/>
        <v/>
      </c>
      <c r="K216" s="252"/>
      <c r="L216" s="178" t="str">
        <f t="shared" si="43"/>
        <v/>
      </c>
      <c r="M216" s="241" t="str">
        <f>IF(初期ファイル設定①!$W$1=1,(IF(E216="","",(IF(MOD(VLOOKUP(E216,$O:$Q,3,FALSE),VLOOKUP($A216,選手情報入力シート!$A:$O,15,FALSE))=0,"","①Error"))))&amp;(IF(I216="","",(IF(MOD(VLOOKUP(I216,$O:$Q,3,FALSE),VLOOKUP($A216,選手情報入力シート!$A:$O,15,FALSE))=0,"","②Error")))),"")</f>
        <v/>
      </c>
    </row>
    <row r="217" spans="1:13">
      <c r="A217" s="178" t="str">
        <f>IF(D217="","",IF(B217="","",所属情報入力シート!$A$2*1000000+D217*100000+B217))</f>
        <v/>
      </c>
      <c r="B217" s="235"/>
      <c r="C217" s="178" t="str">
        <f>IF($A217="","",VLOOKUP($A217,選手情報入力シート!$A:$M,3,FALSE)&amp;" "&amp;VLOOKUP($A217,選手情報入力シート!$A:$M,4,FALSE)&amp;" ("&amp;VLOOKUP($A217,選手情報入力シート!$A:$M,9,FALSE)&amp;")")</f>
        <v/>
      </c>
      <c r="D217" s="235"/>
      <c r="E217" s="235"/>
      <c r="F217" s="242" t="str">
        <f t="shared" si="40"/>
        <v/>
      </c>
      <c r="G217" s="252"/>
      <c r="H217" s="178" t="str">
        <f t="shared" si="42"/>
        <v/>
      </c>
      <c r="I217" s="235"/>
      <c r="J217" s="242" t="str">
        <f t="shared" si="41"/>
        <v/>
      </c>
      <c r="K217" s="252"/>
      <c r="L217" s="178" t="str">
        <f t="shared" si="43"/>
        <v/>
      </c>
      <c r="M217" s="241" t="str">
        <f>IF(初期ファイル設定①!$W$1=1,(IF(E217="","",(IF(MOD(VLOOKUP(E217,$O:$Q,3,FALSE),VLOOKUP($A217,選手情報入力シート!$A:$O,15,FALSE))=0,"","①Error"))))&amp;(IF(I217="","",(IF(MOD(VLOOKUP(I217,$O:$Q,3,FALSE),VLOOKUP($A217,選手情報入力シート!$A:$O,15,FALSE))=0,"","②Error")))),"")</f>
        <v/>
      </c>
    </row>
    <row r="218" spans="1:13">
      <c r="A218" s="178" t="str">
        <f>IF(D218="","",IF(B218="","",所属情報入力シート!$A$2*1000000+D218*100000+B218))</f>
        <v/>
      </c>
      <c r="B218" s="235"/>
      <c r="C218" s="178" t="str">
        <f>IF($A218="","",VLOOKUP($A218,選手情報入力シート!$A:$M,3,FALSE)&amp;" "&amp;VLOOKUP($A218,選手情報入力シート!$A:$M,4,FALSE)&amp;" ("&amp;VLOOKUP($A218,選手情報入力シート!$A:$M,9,FALSE)&amp;")")</f>
        <v/>
      </c>
      <c r="D218" s="235"/>
      <c r="E218" s="235"/>
      <c r="F218" s="242" t="str">
        <f t="shared" si="40"/>
        <v/>
      </c>
      <c r="G218" s="252"/>
      <c r="H218" s="178" t="str">
        <f t="shared" si="42"/>
        <v/>
      </c>
      <c r="I218" s="235"/>
      <c r="J218" s="242" t="str">
        <f t="shared" si="41"/>
        <v/>
      </c>
      <c r="K218" s="252"/>
      <c r="L218" s="178" t="str">
        <f t="shared" si="43"/>
        <v/>
      </c>
      <c r="M218" s="241" t="str">
        <f>IF(初期ファイル設定①!$W$1=1,(IF(E218="","",(IF(MOD(VLOOKUP(E218,$O:$Q,3,FALSE),VLOOKUP($A218,選手情報入力シート!$A:$O,15,FALSE))=0,"","①Error"))))&amp;(IF(I218="","",(IF(MOD(VLOOKUP(I218,$O:$Q,3,FALSE),VLOOKUP($A218,選手情報入力シート!$A:$O,15,FALSE))=0,"","②Error")))),"")</f>
        <v/>
      </c>
    </row>
    <row r="219" spans="1:13">
      <c r="A219" s="178" t="str">
        <f>IF(D219="","",IF(B219="","",所属情報入力シート!$A$2*1000000+D219*100000+B219))</f>
        <v/>
      </c>
      <c r="B219" s="235"/>
      <c r="C219" s="178" t="str">
        <f>IF($A219="","",VLOOKUP($A219,選手情報入力シート!$A:$M,3,FALSE)&amp;" "&amp;VLOOKUP($A219,選手情報入力シート!$A:$M,4,FALSE)&amp;" ("&amp;VLOOKUP($A219,選手情報入力シート!$A:$M,9,FALSE)&amp;")")</f>
        <v/>
      </c>
      <c r="D219" s="235"/>
      <c r="E219" s="235"/>
      <c r="F219" s="242" t="str">
        <f t="shared" si="40"/>
        <v/>
      </c>
      <c r="G219" s="252"/>
      <c r="H219" s="178" t="str">
        <f t="shared" si="42"/>
        <v/>
      </c>
      <c r="I219" s="235"/>
      <c r="J219" s="242" t="str">
        <f t="shared" si="41"/>
        <v/>
      </c>
      <c r="K219" s="252"/>
      <c r="L219" s="178" t="str">
        <f t="shared" si="43"/>
        <v/>
      </c>
      <c r="M219" s="241" t="str">
        <f>IF(初期ファイル設定①!$W$1=1,(IF(E219="","",(IF(MOD(VLOOKUP(E219,$O:$Q,3,FALSE),VLOOKUP($A219,選手情報入力シート!$A:$O,15,FALSE))=0,"","①Error"))))&amp;(IF(I219="","",(IF(MOD(VLOOKUP(I219,$O:$Q,3,FALSE),VLOOKUP($A219,選手情報入力シート!$A:$O,15,FALSE))=0,"","②Error")))),"")</f>
        <v/>
      </c>
    </row>
    <row r="220" spans="1:13">
      <c r="A220" s="178" t="str">
        <f>IF(D220="","",IF(B220="","",所属情報入力シート!$A$2*1000000+D220*100000+B220))</f>
        <v/>
      </c>
      <c r="B220" s="235"/>
      <c r="C220" s="178" t="str">
        <f>IF($A220="","",VLOOKUP($A220,選手情報入力シート!$A:$M,3,FALSE)&amp;" "&amp;VLOOKUP($A220,選手情報入力シート!$A:$M,4,FALSE)&amp;" ("&amp;VLOOKUP($A220,選手情報入力シート!$A:$M,9,FALSE)&amp;")")</f>
        <v/>
      </c>
      <c r="D220" s="235"/>
      <c r="E220" s="235"/>
      <c r="F220" s="242" t="str">
        <f t="shared" si="40"/>
        <v/>
      </c>
      <c r="G220" s="252"/>
      <c r="H220" s="178" t="str">
        <f t="shared" si="42"/>
        <v/>
      </c>
      <c r="I220" s="235"/>
      <c r="J220" s="242" t="str">
        <f t="shared" si="41"/>
        <v/>
      </c>
      <c r="K220" s="252"/>
      <c r="L220" s="178" t="str">
        <f t="shared" si="43"/>
        <v/>
      </c>
      <c r="M220" s="241" t="str">
        <f>IF(初期ファイル設定①!$W$1=1,(IF(E220="","",(IF(MOD(VLOOKUP(E220,$O:$Q,3,FALSE),VLOOKUP($A220,選手情報入力シート!$A:$O,15,FALSE))=0,"","①Error"))))&amp;(IF(I220="","",(IF(MOD(VLOOKUP(I220,$O:$Q,3,FALSE),VLOOKUP($A220,選手情報入力シート!$A:$O,15,FALSE))=0,"","②Error")))),"")</f>
        <v/>
      </c>
    </row>
    <row r="221" spans="1:13">
      <c r="A221" s="178" t="str">
        <f>IF(D221="","",IF(B221="","",所属情報入力シート!$A$2*1000000+D221*100000+B221))</f>
        <v/>
      </c>
      <c r="B221" s="235"/>
      <c r="C221" s="178" t="str">
        <f>IF($A221="","",VLOOKUP($A221,選手情報入力シート!$A:$M,3,FALSE)&amp;" "&amp;VLOOKUP($A221,選手情報入力シート!$A:$M,4,FALSE)&amp;" ("&amp;VLOOKUP($A221,選手情報入力シート!$A:$M,9,FALSE)&amp;")")</f>
        <v/>
      </c>
      <c r="D221" s="235"/>
      <c r="E221" s="235"/>
      <c r="F221" s="242" t="str">
        <f t="shared" si="40"/>
        <v/>
      </c>
      <c r="G221" s="252"/>
      <c r="H221" s="178" t="str">
        <f t="shared" si="42"/>
        <v/>
      </c>
      <c r="I221" s="235"/>
      <c r="J221" s="242" t="str">
        <f t="shared" si="41"/>
        <v/>
      </c>
      <c r="K221" s="252"/>
      <c r="L221" s="178" t="str">
        <f t="shared" si="43"/>
        <v/>
      </c>
      <c r="M221" s="241" t="str">
        <f>IF(初期ファイル設定①!$W$1=1,(IF(E221="","",(IF(MOD(VLOOKUP(E221,$O:$Q,3,FALSE),VLOOKUP($A221,選手情報入力シート!$A:$O,15,FALSE))=0,"","①Error"))))&amp;(IF(I221="","",(IF(MOD(VLOOKUP(I221,$O:$Q,3,FALSE),VLOOKUP($A221,選手情報入力シート!$A:$O,15,FALSE))=0,"","②Error")))),"")</f>
        <v/>
      </c>
    </row>
    <row r="222" spans="1:13">
      <c r="A222" s="2"/>
      <c r="F222"/>
      <c r="K222"/>
    </row>
    <row r="223" spans="1:13">
      <c r="A223" s="2"/>
      <c r="F223"/>
      <c r="K223"/>
    </row>
    <row r="224" spans="1:13">
      <c r="A224" s="2"/>
      <c r="F224"/>
      <c r="K224"/>
    </row>
    <row r="225" spans="1:15">
      <c r="A225" s="2"/>
      <c r="F225"/>
      <c r="K225"/>
    </row>
    <row r="226" spans="1:15">
      <c r="A226" s="2"/>
      <c r="F226"/>
      <c r="K226"/>
      <c r="O226"/>
    </row>
    <row r="227" spans="1:15">
      <c r="A227" s="2"/>
      <c r="F227"/>
      <c r="K227"/>
      <c r="O227"/>
    </row>
    <row r="228" spans="1:15">
      <c r="A228" s="2"/>
      <c r="F228"/>
      <c r="K228"/>
      <c r="O228"/>
    </row>
    <row r="229" spans="1:15">
      <c r="A229" s="2"/>
      <c r="F229"/>
      <c r="K229"/>
      <c r="O229"/>
    </row>
    <row r="230" spans="1:15">
      <c r="A230" s="2"/>
      <c r="F230"/>
      <c r="K230"/>
      <c r="O230"/>
    </row>
    <row r="231" spans="1:15">
      <c r="A231" s="2"/>
      <c r="F231"/>
      <c r="K231"/>
      <c r="O231"/>
    </row>
    <row r="232" spans="1:15">
      <c r="A232" s="2"/>
      <c r="F232"/>
      <c r="K232"/>
      <c r="O232"/>
    </row>
    <row r="233" spans="1:15">
      <c r="A233" s="2"/>
      <c r="F233"/>
      <c r="K233"/>
      <c r="O233"/>
    </row>
    <row r="234" spans="1:15">
      <c r="A234" s="2"/>
      <c r="F234"/>
      <c r="K234"/>
      <c r="O234"/>
    </row>
    <row r="235" spans="1:15">
      <c r="A235" s="2"/>
      <c r="F235"/>
      <c r="K235"/>
      <c r="O235"/>
    </row>
    <row r="236" spans="1:15">
      <c r="A236" s="2"/>
      <c r="F236"/>
      <c r="K236"/>
      <c r="O236"/>
    </row>
    <row r="237" spans="1:15">
      <c r="A237" s="2"/>
      <c r="F237"/>
      <c r="K237"/>
      <c r="O237"/>
    </row>
    <row r="238" spans="1:15">
      <c r="A238" s="2"/>
      <c r="F238"/>
      <c r="K238"/>
      <c r="O238"/>
    </row>
    <row r="239" spans="1:15">
      <c r="A239" s="2"/>
      <c r="F239"/>
      <c r="K239"/>
      <c r="O239"/>
    </row>
    <row r="240" spans="1:15">
      <c r="A240" s="2"/>
      <c r="F240"/>
      <c r="K240"/>
      <c r="O240"/>
    </row>
    <row r="241" spans="1:15">
      <c r="A241" s="2"/>
      <c r="F241"/>
      <c r="K241"/>
      <c r="O241"/>
    </row>
    <row r="242" spans="1:15">
      <c r="A242" s="2"/>
      <c r="F242"/>
      <c r="K242"/>
      <c r="O242"/>
    </row>
    <row r="243" spans="1:15">
      <c r="A243" s="2"/>
      <c r="F243"/>
      <c r="K243"/>
      <c r="O243"/>
    </row>
    <row r="244" spans="1:15">
      <c r="A244" s="2"/>
      <c r="F244"/>
      <c r="K244"/>
      <c r="O244"/>
    </row>
    <row r="245" spans="1:15">
      <c r="A245" s="2"/>
      <c r="F245"/>
      <c r="K245"/>
      <c r="O245"/>
    </row>
    <row r="246" spans="1:15">
      <c r="A246" s="2"/>
      <c r="F246"/>
      <c r="K246"/>
      <c r="O246"/>
    </row>
    <row r="247" spans="1:15">
      <c r="A247" s="2"/>
      <c r="F247"/>
      <c r="K247"/>
      <c r="O247"/>
    </row>
    <row r="248" spans="1:15">
      <c r="A248" s="2"/>
      <c r="F248"/>
      <c r="K248"/>
      <c r="O248"/>
    </row>
    <row r="249" spans="1:15">
      <c r="A249" s="2"/>
      <c r="F249"/>
      <c r="K249"/>
      <c r="O249"/>
    </row>
    <row r="250" spans="1:15">
      <c r="A250" s="2"/>
      <c r="F250"/>
      <c r="K250"/>
      <c r="O250"/>
    </row>
    <row r="251" spans="1:15">
      <c r="A251" s="2"/>
      <c r="F251"/>
      <c r="K251"/>
      <c r="O251"/>
    </row>
    <row r="252" spans="1:15">
      <c r="A252" s="2"/>
      <c r="F252"/>
      <c r="K252"/>
      <c r="O252"/>
    </row>
    <row r="253" spans="1:15">
      <c r="A253" s="2"/>
      <c r="F253"/>
      <c r="K253"/>
      <c r="O253"/>
    </row>
    <row r="254" spans="1:15">
      <c r="A254" s="2"/>
      <c r="F254"/>
      <c r="K254"/>
      <c r="O254"/>
    </row>
    <row r="255" spans="1:15">
      <c r="A255" s="2"/>
      <c r="F255"/>
      <c r="K255"/>
      <c r="O255"/>
    </row>
    <row r="256" spans="1:15">
      <c r="A256" s="2"/>
      <c r="F256"/>
      <c r="K256"/>
      <c r="O256"/>
    </row>
    <row r="257" spans="1:15">
      <c r="A257" s="2"/>
      <c r="F257"/>
      <c r="K257"/>
      <c r="O257"/>
    </row>
    <row r="258" spans="1:15">
      <c r="A258" s="2"/>
      <c r="F258"/>
      <c r="K258"/>
      <c r="O258"/>
    </row>
    <row r="259" spans="1:15">
      <c r="A259" s="2"/>
      <c r="F259"/>
      <c r="K259"/>
      <c r="O259"/>
    </row>
    <row r="260" spans="1:15">
      <c r="A260" s="2"/>
      <c r="F260"/>
      <c r="K260"/>
      <c r="O260"/>
    </row>
    <row r="261" spans="1:15">
      <c r="A261" s="2"/>
      <c r="F261"/>
      <c r="K261"/>
      <c r="O261"/>
    </row>
    <row r="262" spans="1:15">
      <c r="A262" s="2"/>
      <c r="F262"/>
      <c r="K262"/>
      <c r="O262"/>
    </row>
    <row r="263" spans="1:15">
      <c r="A263" s="2"/>
      <c r="F263"/>
      <c r="K263"/>
      <c r="O263"/>
    </row>
    <row r="264" spans="1:15">
      <c r="A264" s="2"/>
      <c r="F264"/>
      <c r="K264"/>
      <c r="O264"/>
    </row>
    <row r="265" spans="1:15">
      <c r="A265" s="2"/>
      <c r="F265"/>
      <c r="K265"/>
      <c r="O265"/>
    </row>
    <row r="266" spans="1:15">
      <c r="A266" s="2"/>
      <c r="F266"/>
      <c r="K266"/>
      <c r="O266"/>
    </row>
    <row r="267" spans="1:15">
      <c r="A267" s="2"/>
      <c r="F267"/>
      <c r="K267"/>
      <c r="O267"/>
    </row>
    <row r="268" spans="1:15">
      <c r="A268" s="2"/>
      <c r="F268"/>
      <c r="K268"/>
      <c r="O268"/>
    </row>
    <row r="269" spans="1:15">
      <c r="A269" s="2"/>
      <c r="F269"/>
      <c r="K269"/>
      <c r="O269"/>
    </row>
    <row r="270" spans="1:15">
      <c r="A270" s="2"/>
      <c r="F270"/>
      <c r="K270"/>
      <c r="O270"/>
    </row>
    <row r="271" spans="1:15">
      <c r="A271" s="2"/>
      <c r="F271"/>
      <c r="K271"/>
      <c r="O271"/>
    </row>
    <row r="272" spans="1:15">
      <c r="A272" s="2"/>
      <c r="F272"/>
      <c r="K272"/>
      <c r="O272"/>
    </row>
    <row r="273" spans="1:15">
      <c r="A273" s="2"/>
      <c r="F273"/>
      <c r="K273"/>
      <c r="O273"/>
    </row>
    <row r="274" spans="1:15">
      <c r="A274" s="2"/>
      <c r="F274"/>
      <c r="K274"/>
      <c r="O274"/>
    </row>
    <row r="275" spans="1:15">
      <c r="A275" s="2"/>
      <c r="F275"/>
      <c r="K275"/>
      <c r="O275"/>
    </row>
    <row r="276" spans="1:15">
      <c r="A276" s="2"/>
      <c r="F276"/>
      <c r="K276"/>
      <c r="O276"/>
    </row>
    <row r="277" spans="1:15">
      <c r="A277" s="2"/>
      <c r="F277"/>
      <c r="K277"/>
      <c r="O277"/>
    </row>
    <row r="278" spans="1:15">
      <c r="A278" s="2"/>
      <c r="F278"/>
      <c r="K278"/>
      <c r="O278"/>
    </row>
    <row r="279" spans="1:15">
      <c r="A279" s="2"/>
      <c r="F279"/>
      <c r="K279"/>
      <c r="O279"/>
    </row>
    <row r="280" spans="1:15">
      <c r="A280" s="2"/>
      <c r="F280"/>
      <c r="K280"/>
      <c r="O280"/>
    </row>
    <row r="281" spans="1:15">
      <c r="A281" s="2"/>
      <c r="F281"/>
      <c r="K281"/>
      <c r="O281"/>
    </row>
    <row r="282" spans="1:15">
      <c r="A282" s="2"/>
      <c r="F282"/>
      <c r="K282"/>
      <c r="O282"/>
    </row>
    <row r="283" spans="1:15">
      <c r="A283" s="2"/>
      <c r="F283"/>
      <c r="K283"/>
      <c r="O283"/>
    </row>
    <row r="284" spans="1:15">
      <c r="A284" s="2"/>
      <c r="F284"/>
      <c r="K284"/>
      <c r="O284"/>
    </row>
    <row r="285" spans="1:15">
      <c r="A285" s="2"/>
      <c r="F285"/>
      <c r="K285"/>
      <c r="O285"/>
    </row>
    <row r="286" spans="1:15">
      <c r="A286" s="2"/>
      <c r="F286"/>
      <c r="K286"/>
      <c r="O286"/>
    </row>
    <row r="287" spans="1:15">
      <c r="A287" s="2"/>
      <c r="F287"/>
      <c r="K287"/>
      <c r="O287"/>
    </row>
    <row r="288" spans="1:15">
      <c r="A288" s="2"/>
      <c r="F288"/>
      <c r="K288"/>
      <c r="O288"/>
    </row>
    <row r="289" spans="1:15">
      <c r="A289" s="2"/>
      <c r="F289"/>
      <c r="K289"/>
      <c r="O289"/>
    </row>
    <row r="290" spans="1:15">
      <c r="A290" s="2"/>
      <c r="F290"/>
      <c r="K290"/>
      <c r="O290"/>
    </row>
    <row r="291" spans="1:15" ht="18.75">
      <c r="O291"/>
    </row>
    <row r="292" spans="1:15" ht="18.75">
      <c r="O292"/>
    </row>
    <row r="293" spans="1:15" ht="18.75">
      <c r="O293"/>
    </row>
    <row r="294" spans="1:15" ht="18.75">
      <c r="O294"/>
    </row>
  </sheetData>
  <sheetProtection sheet="1" objects="1" scenarios="1"/>
  <protectedRanges>
    <protectedRange sqref="C12:C17 E12 I12:I17 K12 D22:E221 B22:B221 G22:G221 I22:I221 K22:K221 E3 K3 C3:C8 I3:I8" name="範囲1"/>
  </protectedRanges>
  <sortState xmlns:xlrd2="http://schemas.microsoft.com/office/spreadsheetml/2017/richdata2" ref="A21:B52">
    <sortCondition ref="A21:A52"/>
  </sortState>
  <mergeCells count="4">
    <mergeCell ref="B20:D20"/>
    <mergeCell ref="E20:H20"/>
    <mergeCell ref="I20:L20"/>
    <mergeCell ref="C19:L19"/>
  </mergeCells>
  <phoneticPr fontId="1"/>
  <conditionalFormatting sqref="E3 C3:C8">
    <cfRule type="expression" dxfId="3" priority="5">
      <formula>$A$1=""</formula>
    </cfRule>
  </conditionalFormatting>
  <conditionalFormatting sqref="E12 C12:C17">
    <cfRule type="expression" dxfId="2" priority="3">
      <formula>$A$10=""</formula>
    </cfRule>
  </conditionalFormatting>
  <conditionalFormatting sqref="K3 I3:I8">
    <cfRule type="expression" dxfId="1" priority="4">
      <formula>$G$1=""</formula>
    </cfRule>
  </conditionalFormatting>
  <conditionalFormatting sqref="K12 I12:I17">
    <cfRule type="expression" dxfId="0" priority="1">
      <formula>$G$10=""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DA589-8510-43D1-8044-0F31A763D174}">
  <sheetPr>
    <tabColor rgb="FF00B050"/>
    <pageSetUpPr fitToPage="1"/>
  </sheetPr>
  <dimension ref="A1:W243"/>
  <sheetViews>
    <sheetView view="pageBreakPreview" zoomScale="85" zoomScaleNormal="100" zoomScaleSheetLayoutView="85" workbookViewId="0">
      <selection activeCell="A6" sqref="A6"/>
    </sheetView>
  </sheetViews>
  <sheetFormatPr defaultColWidth="10.625" defaultRowHeight="18.75"/>
  <cols>
    <col min="1" max="1" width="10.625" style="30"/>
    <col min="2" max="5" width="7.625" style="30" customWidth="1"/>
    <col min="6" max="6" width="9.25" style="30" customWidth="1"/>
    <col min="7" max="7" width="7.625" style="30" customWidth="1"/>
    <col min="8" max="8" width="11" style="30" customWidth="1"/>
    <col min="9" max="12" width="7.625" style="30" customWidth="1"/>
    <col min="13" max="13" width="8.625" style="30" customWidth="1"/>
    <col min="14" max="14" width="4.625" style="30" customWidth="1"/>
    <col min="15" max="15" width="3" style="30" customWidth="1"/>
    <col min="16" max="16" width="8.375" style="30" customWidth="1"/>
    <col min="17" max="17" width="4.375" style="94" customWidth="1"/>
    <col min="18" max="16384" width="10.625" style="30"/>
  </cols>
  <sheetData>
    <row r="1" spans="1:23" ht="29.25" customHeight="1">
      <c r="A1" s="106" t="str">
        <f>'申し込み方法（必ず確認してください！）'!T2&amp;"　参加申し込み書"</f>
        <v>千葉市中学校新人陸上競技大会　参加申し込み書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P1" s="30" t="str">
        <f>'申し込み方法（必ず確認してください！）'!T4</f>
        <v>中学生</v>
      </c>
    </row>
    <row r="2" spans="1:23" ht="27" customHeight="1" thickBot="1">
      <c r="A2" s="132"/>
      <c r="B2" s="133"/>
      <c r="C2" s="358"/>
      <c r="D2" s="358"/>
      <c r="E2" s="358"/>
      <c r="F2" s="358"/>
      <c r="G2" s="358"/>
      <c r="H2" s="358"/>
      <c r="I2" s="29"/>
      <c r="J2" s="29"/>
      <c r="K2" s="29"/>
      <c r="L2" s="29"/>
      <c r="M2" s="31" t="s">
        <v>877</v>
      </c>
      <c r="N2" s="29"/>
    </row>
    <row r="3" spans="1:23" ht="18" customHeight="1" thickBot="1">
      <c r="A3" s="32" t="str">
        <f>初期ファイル設定①!D2</f>
        <v>千葉市陸上競技協会　会長　様</v>
      </c>
      <c r="B3" s="133"/>
      <c r="C3" s="133"/>
      <c r="D3" s="133"/>
      <c r="E3" s="133"/>
      <c r="F3" s="133"/>
      <c r="G3" s="133"/>
      <c r="H3" s="133"/>
      <c r="I3" s="29"/>
      <c r="J3" s="29"/>
      <c r="K3" s="29"/>
      <c r="L3" s="29"/>
      <c r="M3" s="33">
        <f>所属情報入力シート!A2</f>
        <v>0</v>
      </c>
      <c r="N3" s="29"/>
    </row>
    <row r="4" spans="1:23" ht="18" customHeight="1">
      <c r="B4" s="109" t="str">
        <f>IF(COUNTIF(選手情報入力シート!J:J,"*.*")&gt;0,"選手情報入力シートの生年月日の入力方法に誤りがあります。半角ドットではなく半角スラッシュで","")</f>
        <v/>
      </c>
      <c r="O4" s="35"/>
      <c r="P4" s="95" t="s">
        <v>878</v>
      </c>
      <c r="Q4" s="36"/>
    </row>
    <row r="5" spans="1:23" s="35" customFormat="1" ht="18" customHeight="1">
      <c r="A5" s="34" t="s">
        <v>879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O5" s="254">
        <f>データとりまとめシート!O21</f>
        <v>1</v>
      </c>
      <c r="P5" s="255" t="str">
        <f>データとりまとめシート!P21</f>
        <v>中学1年男子100m</v>
      </c>
      <c r="Q5" s="256">
        <f>データとりまとめシート!R21</f>
        <v>0</v>
      </c>
    </row>
    <row r="6" spans="1:23" s="35" customFormat="1" ht="18" customHeight="1" thickBot="1">
      <c r="A6" s="34" t="str">
        <f ca="1">IF(初期ファイル設定①!$G$2&lt;TODAY(),"今年度版のフォーマットを使用してください。申し込みは無効です","")</f>
        <v/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O6" s="254">
        <f>データとりまとめシート!O22</f>
        <v>2</v>
      </c>
      <c r="P6" s="255" t="str">
        <f>データとりまとめシート!P22</f>
        <v>中学2年男子100m</v>
      </c>
      <c r="Q6" s="256">
        <f>データとりまとめシート!R22</f>
        <v>0</v>
      </c>
    </row>
    <row r="7" spans="1:23" s="35" customFormat="1" ht="18" customHeight="1" thickBot="1">
      <c r="C7" s="36"/>
      <c r="D7" s="36"/>
      <c r="E7" s="36"/>
      <c r="F7" s="33">
        <f>初期ファイル設定①!Y1</f>
        <v>2023</v>
      </c>
      <c r="G7" s="37" t="s">
        <v>880</v>
      </c>
      <c r="H7" s="33"/>
      <c r="I7" s="35" t="s">
        <v>881</v>
      </c>
      <c r="J7" s="359"/>
      <c r="K7" s="360"/>
      <c r="L7" s="35" t="s">
        <v>882</v>
      </c>
      <c r="O7" s="254">
        <f>データとりまとめシート!O23</f>
        <v>6</v>
      </c>
      <c r="P7" s="255" t="str">
        <f>データとりまとめシート!P23</f>
        <v>中学共通男子200m</v>
      </c>
      <c r="Q7" s="256">
        <f>データとりまとめシート!R23</f>
        <v>0</v>
      </c>
    </row>
    <row r="8" spans="1:23" s="35" customFormat="1" ht="18" customHeight="1">
      <c r="A8" s="38"/>
      <c r="B8" s="39"/>
      <c r="O8" s="254">
        <f>データとりまとめシート!O24</f>
        <v>7</v>
      </c>
      <c r="P8" s="255" t="str">
        <f>データとりまとめシート!P24</f>
        <v>中学共通男子400m</v>
      </c>
      <c r="Q8" s="256">
        <f>データとりまとめシート!R24</f>
        <v>0</v>
      </c>
    </row>
    <row r="9" spans="1:23" ht="18" customHeight="1">
      <c r="B9" s="40"/>
      <c r="C9" s="361" t="str">
        <f>所属情報入力シート!F2</f>
        <v/>
      </c>
      <c r="D9" s="361"/>
      <c r="E9" s="361"/>
      <c r="F9" s="361"/>
      <c r="G9" s="361"/>
      <c r="H9" s="361"/>
      <c r="I9" s="361"/>
      <c r="J9" s="361"/>
      <c r="K9" s="41"/>
      <c r="O9" s="254">
        <f>データとりまとめシート!O25</f>
        <v>8</v>
      </c>
      <c r="P9" s="255" t="str">
        <f>データとりまとめシート!P25</f>
        <v>中学共通男子800m</v>
      </c>
      <c r="Q9" s="256">
        <f>データとりまとめシート!R25</f>
        <v>0</v>
      </c>
    </row>
    <row r="10" spans="1:23" ht="18" customHeight="1">
      <c r="A10" s="34" t="s">
        <v>883</v>
      </c>
      <c r="B10" s="42"/>
      <c r="C10" s="361"/>
      <c r="D10" s="361"/>
      <c r="E10" s="361"/>
      <c r="F10" s="361"/>
      <c r="G10" s="361"/>
      <c r="H10" s="361"/>
      <c r="I10" s="361"/>
      <c r="J10" s="361"/>
      <c r="K10" s="41"/>
      <c r="L10" s="39"/>
      <c r="O10" s="254">
        <f>データとりまとめシート!O26</f>
        <v>12</v>
      </c>
      <c r="P10" s="255" t="str">
        <f>データとりまとめシート!P26</f>
        <v>中学共通男子1500m</v>
      </c>
      <c r="Q10" s="256">
        <f>データとりまとめシート!R26</f>
        <v>0</v>
      </c>
    </row>
    <row r="11" spans="1:23" ht="18" customHeight="1" thickBot="1">
      <c r="O11" s="254">
        <f>データとりまとめシート!O27</f>
        <v>13</v>
      </c>
      <c r="P11" s="255" t="str">
        <f>データとりまとめシート!P27</f>
        <v>中学共通男子3000m</v>
      </c>
      <c r="Q11" s="256">
        <f>データとりまとめシート!R27</f>
        <v>0</v>
      </c>
    </row>
    <row r="12" spans="1:23" ht="18" customHeight="1">
      <c r="A12" s="34" t="s">
        <v>884</v>
      </c>
      <c r="B12" s="334"/>
      <c r="C12" s="335"/>
      <c r="D12" s="335"/>
      <c r="E12" s="336"/>
      <c r="F12" s="362" t="str">
        <f>IF(A3="　","","職印")</f>
        <v>職印</v>
      </c>
      <c r="G12" s="43"/>
      <c r="H12" s="43" t="s">
        <v>885</v>
      </c>
      <c r="I12" s="334"/>
      <c r="J12" s="335"/>
      <c r="K12" s="335"/>
      <c r="L12" s="336"/>
      <c r="M12" s="362" t="s">
        <v>886</v>
      </c>
      <c r="N12" s="43"/>
      <c r="O12" s="254">
        <f>データとりまとめシート!O28</f>
        <v>14</v>
      </c>
      <c r="P12" s="255" t="str">
        <f>データとりまとめシート!P28</f>
        <v>中学共通男子110mH(0.914m)</v>
      </c>
      <c r="Q12" s="256">
        <f>データとりまとめシート!R28</f>
        <v>0</v>
      </c>
    </row>
    <row r="13" spans="1:23" ht="18" customHeight="1" thickBot="1">
      <c r="A13" s="39" t="s">
        <v>1366</v>
      </c>
      <c r="B13" s="337"/>
      <c r="C13" s="338"/>
      <c r="D13" s="338"/>
      <c r="E13" s="339"/>
      <c r="F13" s="362"/>
      <c r="G13" s="43"/>
      <c r="H13" s="43" t="s">
        <v>887</v>
      </c>
      <c r="I13" s="337"/>
      <c r="J13" s="338"/>
      <c r="K13" s="338"/>
      <c r="L13" s="339"/>
      <c r="M13" s="362"/>
      <c r="N13" s="43"/>
      <c r="O13" s="254">
        <f>データとりまとめシート!O29</f>
        <v>18</v>
      </c>
      <c r="P13" s="255" t="str">
        <f>データとりまとめシート!P29</f>
        <v>中学共通男子走高跳</v>
      </c>
      <c r="Q13" s="256">
        <f>データとりまとめシート!R29</f>
        <v>0</v>
      </c>
    </row>
    <row r="14" spans="1:23" ht="18" customHeight="1" thickBot="1">
      <c r="A14" s="89"/>
      <c r="B14" s="230" t="s">
        <v>888</v>
      </c>
      <c r="C14" s="45"/>
      <c r="D14" s="45"/>
      <c r="E14" s="45"/>
      <c r="F14" s="44"/>
      <c r="G14" s="44"/>
      <c r="H14" s="44"/>
      <c r="I14" s="41"/>
      <c r="J14" s="41"/>
      <c r="K14" s="41"/>
      <c r="L14" s="41"/>
      <c r="M14" s="44"/>
      <c r="N14" s="44"/>
      <c r="O14" s="254">
        <f>データとりまとめシート!O30</f>
        <v>19</v>
      </c>
      <c r="P14" s="255" t="str">
        <f>データとりまとめシート!P30</f>
        <v>中学共通男子棒高跳</v>
      </c>
      <c r="Q14" s="256">
        <f>データとりまとめシート!R30</f>
        <v>0</v>
      </c>
    </row>
    <row r="15" spans="1:23" ht="18" customHeight="1">
      <c r="H15" s="30" t="s">
        <v>885</v>
      </c>
      <c r="I15" s="334"/>
      <c r="J15" s="335"/>
      <c r="K15" s="335"/>
      <c r="L15" s="336"/>
      <c r="M15" s="46"/>
      <c r="N15" s="46"/>
      <c r="O15" s="254">
        <f>データとりまとめシート!O31</f>
        <v>20</v>
      </c>
      <c r="P15" s="255" t="str">
        <f>データとりまとめシート!P31</f>
        <v>中学1年男子走幅跳</v>
      </c>
      <c r="Q15" s="256">
        <f>データとりまとめシート!R31</f>
        <v>0</v>
      </c>
      <c r="R15" s="29"/>
      <c r="S15" s="29"/>
    </row>
    <row r="16" spans="1:23" ht="18" customHeight="1" thickBot="1">
      <c r="E16" s="43" t="s">
        <v>889</v>
      </c>
      <c r="F16" s="43" t="s">
        <v>890</v>
      </c>
      <c r="H16" s="43" t="s">
        <v>891</v>
      </c>
      <c r="I16" s="337"/>
      <c r="J16" s="338"/>
      <c r="K16" s="338"/>
      <c r="L16" s="339"/>
      <c r="M16" s="46"/>
      <c r="N16" s="46"/>
      <c r="O16" s="254">
        <f>データとりまとめシート!O32</f>
        <v>21</v>
      </c>
      <c r="P16" s="255" t="str">
        <f>データとりまとめシート!P32</f>
        <v>中学2年男子走幅跳</v>
      </c>
      <c r="Q16" s="256">
        <f>データとりまとめシート!R32</f>
        <v>0</v>
      </c>
      <c r="W16" s="47" t="s">
        <v>892</v>
      </c>
    </row>
    <row r="17" spans="1:23" ht="18" customHeight="1" thickBot="1">
      <c r="A17" s="48"/>
      <c r="B17" s="340" t="s">
        <v>893</v>
      </c>
      <c r="C17" s="49" t="s">
        <v>894</v>
      </c>
      <c r="D17" s="107"/>
      <c r="E17" s="67">
        <f>SUM(Q5:Q24)</f>
        <v>0</v>
      </c>
      <c r="F17" s="68">
        <f>SUM(Q36:Q55)</f>
        <v>0</v>
      </c>
      <c r="G17" s="44"/>
      <c r="H17" s="50"/>
      <c r="I17" s="51"/>
      <c r="J17" s="51"/>
      <c r="K17" s="51"/>
      <c r="L17" s="51"/>
      <c r="M17" s="29"/>
      <c r="N17" s="29"/>
      <c r="O17" s="254">
        <f>データとりまとめシート!O33</f>
        <v>24</v>
      </c>
      <c r="P17" s="255" t="str">
        <f>データとりまとめシート!P33</f>
        <v>中学共通男子砲丸投(4.000kg)</v>
      </c>
      <c r="Q17" s="256">
        <f>データとりまとめシート!R33</f>
        <v>0</v>
      </c>
      <c r="W17" s="47" t="s">
        <v>895</v>
      </c>
    </row>
    <row r="18" spans="1:23" ht="18" customHeight="1" thickBot="1">
      <c r="A18" s="48"/>
      <c r="B18" s="341"/>
      <c r="C18" s="123" t="s">
        <v>896</v>
      </c>
      <c r="D18" s="107"/>
      <c r="E18" s="96">
        <f>2-COUNTIF((B28),"-")-COUNTIF((B37),"-")</f>
        <v>0</v>
      </c>
      <c r="F18" s="124">
        <f>2-COUNTIF((I28),"-")-COUNTIF((I37),"-")</f>
        <v>0</v>
      </c>
      <c r="G18" s="44"/>
      <c r="H18" s="43" t="s">
        <v>897</v>
      </c>
      <c r="I18" s="334"/>
      <c r="J18" s="335"/>
      <c r="K18" s="335"/>
      <c r="L18" s="336"/>
      <c r="O18" s="254">
        <f>データとりまとめシート!O34</f>
        <v>26</v>
      </c>
      <c r="P18" s="255" t="str">
        <f>データとりまとめシート!P34</f>
        <v>中学共通男子円盤投(1.500kg)</v>
      </c>
      <c r="Q18" s="256">
        <f>データとりまとめシート!R34</f>
        <v>0</v>
      </c>
    </row>
    <row r="19" spans="1:23" ht="18" customHeight="1" thickBot="1">
      <c r="B19" s="342" t="s">
        <v>898</v>
      </c>
      <c r="C19" s="257" t="s">
        <v>899</v>
      </c>
      <c r="D19" s="258"/>
      <c r="E19" s="125">
        <f>IF(初期ファイル設定①!$A$2=4,"／",E17*VLOOKUP(初期ファイル設定①!$W$1,初期ファイル設定①!$W$4:$AA$6,3))</f>
        <v>0</v>
      </c>
      <c r="F19" s="126">
        <f>IF(初期ファイル設定①!$A$2=4,"／",F17*VLOOKUP(初期ファイル設定①!$W$1,初期ファイル設定①!$W$4:$AA$6,3))</f>
        <v>0</v>
      </c>
      <c r="G19" s="44"/>
      <c r="H19" s="44" t="s">
        <v>900</v>
      </c>
      <c r="I19" s="337"/>
      <c r="J19" s="338"/>
      <c r="K19" s="338"/>
      <c r="L19" s="339"/>
      <c r="O19" s="254">
        <f>データとりまとめシート!O35</f>
        <v>27</v>
      </c>
      <c r="P19" s="255" t="str">
        <f>データとりまとめシート!P35</f>
        <v>中学共通男子四種競技(男子)</v>
      </c>
      <c r="Q19" s="256">
        <f>データとりまとめシート!R35</f>
        <v>0</v>
      </c>
    </row>
    <row r="20" spans="1:23" ht="18" customHeight="1">
      <c r="B20" s="342"/>
      <c r="C20" s="257" t="s">
        <v>901</v>
      </c>
      <c r="D20" s="258"/>
      <c r="E20" s="259">
        <f>IF(初期ファイル設定①!$A$2=4,"／",E18*VLOOKUP(初期ファイル設定①!$W$1,初期ファイル設定①!$W$4:$AA$6,4))</f>
        <v>0</v>
      </c>
      <c r="F20" s="259">
        <f>IF(初期ファイル設定①!$A$2=4,"／",F18*VLOOKUP(初期ファイル設定①!$W$1,初期ファイル設定①!$W$4:$AA$6,4))</f>
        <v>0</v>
      </c>
      <c r="G20" s="44"/>
      <c r="H20" s="43" t="s">
        <v>897</v>
      </c>
      <c r="I20" s="334"/>
      <c r="J20" s="335"/>
      <c r="K20" s="335"/>
      <c r="L20" s="336"/>
      <c r="O20" s="254">
        <f>データとりまとめシート!O36</f>
        <v>28</v>
      </c>
      <c r="P20" s="255" t="str">
        <f>データとりまとめシート!P36</f>
        <v>中学1年男子オープン100m</v>
      </c>
      <c r="Q20" s="256">
        <f>データとりまとめシート!R36</f>
        <v>0</v>
      </c>
    </row>
    <row r="21" spans="1:23" ht="18" customHeight="1" thickBot="1">
      <c r="B21" s="342" t="s">
        <v>902</v>
      </c>
      <c r="C21" s="343">
        <f>IF(初期ファイル設定①!$A$2=4,"／",E19+E20+F19+F20)</f>
        <v>0</v>
      </c>
      <c r="D21" s="344"/>
      <c r="E21" s="344"/>
      <c r="F21" s="344"/>
      <c r="G21" s="44"/>
      <c r="H21" s="44" t="s">
        <v>903</v>
      </c>
      <c r="I21" s="337"/>
      <c r="J21" s="338"/>
      <c r="K21" s="338"/>
      <c r="L21" s="339"/>
      <c r="O21" s="254">
        <f>データとりまとめシート!O37</f>
        <v>29</v>
      </c>
      <c r="P21" s="255" t="str">
        <f>データとりまとめシート!P37</f>
        <v>中学2年男子オープン100m</v>
      </c>
      <c r="Q21" s="256">
        <f>データとりまとめシート!R37</f>
        <v>0</v>
      </c>
    </row>
    <row r="22" spans="1:23" ht="18" customHeight="1">
      <c r="B22" s="342"/>
      <c r="C22" s="343"/>
      <c r="D22" s="344"/>
      <c r="E22" s="344"/>
      <c r="F22" s="344"/>
      <c r="H22" s="43" t="s">
        <v>897</v>
      </c>
      <c r="I22" s="345"/>
      <c r="J22" s="346"/>
      <c r="K22" s="346"/>
      <c r="L22" s="347"/>
      <c r="O22" s="254">
        <f>データとりまとめシート!O38</f>
        <v>31</v>
      </c>
      <c r="P22" s="255" t="str">
        <f>データとりまとめシート!P38</f>
        <v>中学共通男子オープン1500m</v>
      </c>
      <c r="Q22" s="256">
        <f>データとりまとめシート!R38</f>
        <v>0</v>
      </c>
    </row>
    <row r="23" spans="1:23" ht="18" customHeight="1" thickBot="1">
      <c r="B23" s="53"/>
      <c r="C23" s="53"/>
      <c r="D23" s="53"/>
      <c r="E23" s="53"/>
      <c r="F23" s="54"/>
      <c r="G23" s="54"/>
      <c r="H23" s="44" t="s">
        <v>904</v>
      </c>
      <c r="I23" s="348"/>
      <c r="J23" s="349"/>
      <c r="K23" s="349"/>
      <c r="L23" s="350"/>
      <c r="O23" s="254">
        <f>データとりまとめシート!O39</f>
        <v>32</v>
      </c>
      <c r="P23" s="255" t="str">
        <f>データとりまとめシート!P39</f>
        <v>中学共通男子オープン棒高跳</v>
      </c>
      <c r="Q23" s="256">
        <f>データとりまとめシート!R39</f>
        <v>0</v>
      </c>
    </row>
    <row r="24" spans="1:23" ht="16.5" customHeight="1" thickBot="1">
      <c r="E24" s="231"/>
      <c r="F24" s="231"/>
      <c r="G24" s="231"/>
      <c r="H24" s="231"/>
      <c r="I24" s="231"/>
      <c r="J24" s="231"/>
      <c r="K24" s="231"/>
      <c r="L24" s="231"/>
      <c r="M24" s="231"/>
      <c r="O24" s="254" t="str">
        <f>データとりまとめシート!O40</f>
        <v/>
      </c>
      <c r="P24" s="255" t="str">
        <f>データとりまとめシート!P40</f>
        <v/>
      </c>
      <c r="Q24" s="256" t="str">
        <f>データとりまとめシート!R40</f>
        <v/>
      </c>
    </row>
    <row r="25" spans="1:23" ht="38.450000000000003" customHeight="1" thickBot="1">
      <c r="A25" s="355" t="s">
        <v>905</v>
      </c>
      <c r="B25" s="356"/>
      <c r="C25" s="351" t="s">
        <v>906</v>
      </c>
      <c r="D25" s="352"/>
      <c r="E25" s="353" t="s">
        <v>907</v>
      </c>
      <c r="F25" s="354"/>
      <c r="G25" s="354"/>
      <c r="H25" s="354"/>
      <c r="I25" s="354"/>
      <c r="J25" s="354"/>
      <c r="K25" s="354"/>
      <c r="L25" s="354"/>
      <c r="M25" s="352"/>
      <c r="O25" s="254" t="str">
        <f>データとりまとめシート!O41</f>
        <v/>
      </c>
      <c r="P25" s="255" t="str">
        <f>データとりまとめシート!P41</f>
        <v/>
      </c>
      <c r="Q25" s="256" t="str">
        <f>データとりまとめシート!R41</f>
        <v/>
      </c>
    </row>
    <row r="26" spans="1:23" ht="22.9" customHeight="1">
      <c r="A26" s="357" t="str">
        <f>IF(初期ファイル設定①!C15="","","&lt;"&amp;初期ファイル設定①!C15&amp;"&gt;")</f>
        <v/>
      </c>
      <c r="B26" s="357"/>
      <c r="C26" s="101"/>
      <c r="D26" s="101"/>
      <c r="E26" s="101"/>
      <c r="F26" s="232" t="str">
        <f>IF(A26="","以下の欄は使用しません","")</f>
        <v>以下の欄は使用しません</v>
      </c>
      <c r="G26" s="101"/>
      <c r="H26" s="357" t="str">
        <f>IF(初期ファイル設定①!C17="","","&lt;"&amp;初期ファイル設定①!C17&amp;"&gt;")</f>
        <v/>
      </c>
      <c r="I26" s="357"/>
      <c r="J26" s="101"/>
      <c r="K26" s="101"/>
      <c r="L26" s="101"/>
      <c r="M26" s="232" t="str">
        <f>IF(H26="","以下の欄は使用しません","")</f>
        <v>以下の欄は使用しません</v>
      </c>
      <c r="O26" s="254" t="str">
        <f>データとりまとめシート!O42</f>
        <v/>
      </c>
      <c r="P26" s="255" t="str">
        <f>データとりまとめシート!P42</f>
        <v/>
      </c>
      <c r="Q26" s="256" t="str">
        <f>データとりまとめシート!R42</f>
        <v/>
      </c>
    </row>
    <row r="27" spans="1:23" ht="20.25" customHeight="1">
      <c r="A27" s="260" t="s">
        <v>4</v>
      </c>
      <c r="B27" s="332" t="s">
        <v>908</v>
      </c>
      <c r="C27" s="332"/>
      <c r="D27" s="260" t="s">
        <v>909</v>
      </c>
      <c r="E27" s="260" t="s">
        <v>910</v>
      </c>
      <c r="F27" s="260" t="s">
        <v>911</v>
      </c>
      <c r="G27" s="101"/>
      <c r="H27" s="260" t="s">
        <v>4</v>
      </c>
      <c r="I27" s="332" t="s">
        <v>908</v>
      </c>
      <c r="J27" s="332"/>
      <c r="K27" s="260" t="s">
        <v>909</v>
      </c>
      <c r="L27" s="260" t="s">
        <v>910</v>
      </c>
      <c r="M27" s="260" t="s">
        <v>911</v>
      </c>
      <c r="O27" s="254" t="str">
        <f>データとりまとめシート!O43</f>
        <v/>
      </c>
      <c r="P27" s="255" t="str">
        <f>データとりまとめシート!P43</f>
        <v/>
      </c>
      <c r="Q27" s="256" t="str">
        <f>データとりまとめシート!R43</f>
        <v/>
      </c>
    </row>
    <row r="28" spans="1:23" ht="20.25" customHeight="1">
      <c r="A28" s="261" t="str">
        <f>IF(データとりまとめシート!C3="","-",データとりまとめシート!C3)</f>
        <v>-</v>
      </c>
      <c r="B28" s="333" t="str">
        <f>IF(データとりまとめシート!D3="","-",データとりまとめシート!D3)</f>
        <v>-</v>
      </c>
      <c r="C28" s="333" t="str">
        <f>IF(データとりまとめシート!E3="","",データとりまとめシート!E3)</f>
        <v/>
      </c>
      <c r="D28" s="261" t="str">
        <f t="shared" ref="D28:D33" si="0">IF(A28="-","-","男")</f>
        <v>-</v>
      </c>
      <c r="E28" s="363" t="str">
        <f>IF(データとりまとめシート!E3="","-",データとりまとめシート!E3)</f>
        <v>-</v>
      </c>
      <c r="F28" s="261" t="str">
        <f t="shared" ref="F28:F33" si="1">IF(A28="-","-","有")</f>
        <v>-</v>
      </c>
      <c r="G28" s="101"/>
      <c r="H28" s="261" t="str">
        <f>IF(データとりまとめシート!I3="","-",データとりまとめシート!I3)</f>
        <v>-</v>
      </c>
      <c r="I28" s="333" t="str">
        <f>IF(データとりまとめシート!J3="","-",データとりまとめシート!J3)</f>
        <v>-</v>
      </c>
      <c r="J28" s="333" t="str">
        <f>IF(データとりまとめシート!L3="","",データとりまとめシート!L3)</f>
        <v/>
      </c>
      <c r="K28" s="261" t="str">
        <f t="shared" ref="K28:K33" si="2">IF(H28="-","-","女")</f>
        <v>-</v>
      </c>
      <c r="L28" s="363" t="str">
        <f>IF(データとりまとめシート!K3="","-",データとりまとめシート!K3)</f>
        <v>-</v>
      </c>
      <c r="M28" s="261" t="str">
        <f t="shared" ref="M28:M33" si="3">IF(H28="-","-","有")</f>
        <v>-</v>
      </c>
      <c r="O28" s="254" t="str">
        <f>データとりまとめシート!O44</f>
        <v/>
      </c>
      <c r="P28" s="255" t="str">
        <f>データとりまとめシート!P44</f>
        <v/>
      </c>
      <c r="Q28" s="256" t="str">
        <f>データとりまとめシート!R44</f>
        <v/>
      </c>
    </row>
    <row r="29" spans="1:23" ht="20.25" customHeight="1">
      <c r="A29" s="261" t="str">
        <f>IF(データとりまとめシート!C4="","-",データとりまとめシート!C4)</f>
        <v>-</v>
      </c>
      <c r="B29" s="333" t="str">
        <f>IF(データとりまとめシート!D4="","-",データとりまとめシート!D4)</f>
        <v>-</v>
      </c>
      <c r="C29" s="333" t="str">
        <f>IF(データとりまとめシート!E4="","",データとりまとめシート!E4)</f>
        <v/>
      </c>
      <c r="D29" s="261" t="str">
        <f t="shared" si="0"/>
        <v>-</v>
      </c>
      <c r="E29" s="363"/>
      <c r="F29" s="261" t="str">
        <f t="shared" si="1"/>
        <v>-</v>
      </c>
      <c r="G29" s="101"/>
      <c r="H29" s="261" t="str">
        <f>IF(データとりまとめシート!I4="","-",データとりまとめシート!I4)</f>
        <v>-</v>
      </c>
      <c r="I29" s="333" t="str">
        <f>IF(データとりまとめシート!J4="","-",データとりまとめシート!J4)</f>
        <v>-</v>
      </c>
      <c r="J29" s="333" t="str">
        <f>IF(データとりまとめシート!L4="","",データとりまとめシート!L4)</f>
        <v/>
      </c>
      <c r="K29" s="261" t="str">
        <f t="shared" si="2"/>
        <v>-</v>
      </c>
      <c r="L29" s="363"/>
      <c r="M29" s="261" t="str">
        <f t="shared" si="3"/>
        <v>-</v>
      </c>
    </row>
    <row r="30" spans="1:23" ht="20.25" customHeight="1">
      <c r="A30" s="261" t="str">
        <f>IF(データとりまとめシート!C5="","-",データとりまとめシート!C5)</f>
        <v>-</v>
      </c>
      <c r="B30" s="333" t="str">
        <f>IF(データとりまとめシート!D5="","-",データとりまとめシート!D5)</f>
        <v>-</v>
      </c>
      <c r="C30" s="333" t="str">
        <f>IF(データとりまとめシート!E5="","",データとりまとめシート!E5)</f>
        <v/>
      </c>
      <c r="D30" s="261" t="str">
        <f t="shared" si="0"/>
        <v>-</v>
      </c>
      <c r="E30" s="363"/>
      <c r="F30" s="261" t="str">
        <f t="shared" si="1"/>
        <v>-</v>
      </c>
      <c r="G30" s="101"/>
      <c r="H30" s="261" t="str">
        <f>IF(データとりまとめシート!I5="","-",データとりまとめシート!I5)</f>
        <v>-</v>
      </c>
      <c r="I30" s="333" t="str">
        <f>IF(データとりまとめシート!J5="","-",データとりまとめシート!J5)</f>
        <v>-</v>
      </c>
      <c r="J30" s="333" t="str">
        <f>IF(データとりまとめシート!L5="","",データとりまとめシート!L5)</f>
        <v/>
      </c>
      <c r="K30" s="261" t="str">
        <f t="shared" si="2"/>
        <v>-</v>
      </c>
      <c r="L30" s="363"/>
      <c r="M30" s="261" t="str">
        <f t="shared" si="3"/>
        <v>-</v>
      </c>
    </row>
    <row r="31" spans="1:23" ht="20.25" customHeight="1">
      <c r="A31" s="261" t="str">
        <f>IF(データとりまとめシート!C6="","-",データとりまとめシート!C6)</f>
        <v>-</v>
      </c>
      <c r="B31" s="333" t="str">
        <f>IF(データとりまとめシート!D6="","-",データとりまとめシート!D6)</f>
        <v>-</v>
      </c>
      <c r="C31" s="333" t="str">
        <f>IF(データとりまとめシート!E6="","",データとりまとめシート!E6)</f>
        <v/>
      </c>
      <c r="D31" s="261" t="str">
        <f t="shared" si="0"/>
        <v>-</v>
      </c>
      <c r="E31" s="363"/>
      <c r="F31" s="261" t="str">
        <f t="shared" si="1"/>
        <v>-</v>
      </c>
      <c r="G31" s="101"/>
      <c r="H31" s="261" t="str">
        <f>IF(データとりまとめシート!I6="","-",データとりまとめシート!I6)</f>
        <v>-</v>
      </c>
      <c r="I31" s="333" t="str">
        <f>IF(データとりまとめシート!J6="","-",データとりまとめシート!J6)</f>
        <v>-</v>
      </c>
      <c r="J31" s="333" t="str">
        <f>IF(データとりまとめシート!L6="","",データとりまとめシート!L6)</f>
        <v/>
      </c>
      <c r="K31" s="261" t="str">
        <f t="shared" si="2"/>
        <v>-</v>
      </c>
      <c r="L31" s="363"/>
      <c r="M31" s="261" t="str">
        <f t="shared" si="3"/>
        <v>-</v>
      </c>
    </row>
    <row r="32" spans="1:23" ht="20.25" customHeight="1">
      <c r="A32" s="261" t="str">
        <f>IF(データとりまとめシート!C7="","-",データとりまとめシート!C7)</f>
        <v>-</v>
      </c>
      <c r="B32" s="333" t="str">
        <f>IF(データとりまとめシート!D7="","-",データとりまとめシート!D7)</f>
        <v>-</v>
      </c>
      <c r="C32" s="333" t="str">
        <f>IF(データとりまとめシート!E7="","",データとりまとめシート!E7)</f>
        <v/>
      </c>
      <c r="D32" s="261" t="str">
        <f t="shared" si="0"/>
        <v>-</v>
      </c>
      <c r="E32" s="363"/>
      <c r="F32" s="261" t="str">
        <f t="shared" si="1"/>
        <v>-</v>
      </c>
      <c r="G32" s="101"/>
      <c r="H32" s="261" t="str">
        <f>IF(データとりまとめシート!I7="","-",データとりまとめシート!I7)</f>
        <v>-</v>
      </c>
      <c r="I32" s="333" t="str">
        <f>IF(データとりまとめシート!J7="","-",データとりまとめシート!J7)</f>
        <v>-</v>
      </c>
      <c r="J32" s="333" t="str">
        <f>IF(データとりまとめシート!L7="","",データとりまとめシート!L7)</f>
        <v/>
      </c>
      <c r="K32" s="261" t="str">
        <f t="shared" si="2"/>
        <v>-</v>
      </c>
      <c r="L32" s="363"/>
      <c r="M32" s="261" t="str">
        <f t="shared" si="3"/>
        <v>-</v>
      </c>
    </row>
    <row r="33" spans="1:18" ht="19.899999999999999" customHeight="1">
      <c r="A33" s="261" t="str">
        <f>IF(データとりまとめシート!C8="","-",データとりまとめシート!C8)</f>
        <v>-</v>
      </c>
      <c r="B33" s="333" t="str">
        <f>IF(データとりまとめシート!D8="","-",データとりまとめシート!D8)</f>
        <v>-</v>
      </c>
      <c r="C33" s="333" t="str">
        <f>IF(データとりまとめシート!E8="","",データとりまとめシート!E8)</f>
        <v/>
      </c>
      <c r="D33" s="261" t="str">
        <f t="shared" si="0"/>
        <v>-</v>
      </c>
      <c r="E33" s="363"/>
      <c r="F33" s="261" t="str">
        <f t="shared" si="1"/>
        <v>-</v>
      </c>
      <c r="G33" s="101"/>
      <c r="H33" s="261" t="str">
        <f>IF(データとりまとめシート!I8="","-",データとりまとめシート!I8)</f>
        <v>-</v>
      </c>
      <c r="I33" s="333" t="str">
        <f>IF(データとりまとめシート!J8="","-",データとりまとめシート!J8)</f>
        <v>-</v>
      </c>
      <c r="J33" s="333" t="str">
        <f>IF(データとりまとめシート!L8="","",データとりまとめシート!L8)</f>
        <v/>
      </c>
      <c r="K33" s="261" t="str">
        <f t="shared" si="2"/>
        <v>-</v>
      </c>
      <c r="L33" s="363"/>
      <c r="M33" s="261" t="str">
        <f t="shared" si="3"/>
        <v>-</v>
      </c>
    </row>
    <row r="34" spans="1:18" ht="15" customHeight="1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</row>
    <row r="35" spans="1:18" ht="22.9" customHeight="1">
      <c r="A35" s="357" t="str">
        <f>IF(初期ファイル設定①!C14="","","&lt;"&amp;初期ファイル設定①!C14&amp;"&gt;")</f>
        <v>&lt;中学共通男子4X100mR&gt;</v>
      </c>
      <c r="B35" s="357"/>
      <c r="F35" s="232" t="str">
        <f>IF(A35="","以下の欄は使用しません","")</f>
        <v/>
      </c>
      <c r="H35" s="357" t="str">
        <f>IF(初期ファイル設定①!C16="","","&lt;"&amp;初期ファイル設定①!C16&amp;"&gt;")</f>
        <v>&lt;中学共通女子4X100mR&gt;</v>
      </c>
      <c r="I35" s="357"/>
      <c r="M35" s="232" t="str">
        <f>IF(H35="","以下の欄は使用しません","")</f>
        <v/>
      </c>
      <c r="O35" s="35"/>
      <c r="P35" s="95" t="s">
        <v>878</v>
      </c>
      <c r="Q35" s="36"/>
    </row>
    <row r="36" spans="1:18" ht="19.5" customHeight="1">
      <c r="A36" s="260" t="s">
        <v>4</v>
      </c>
      <c r="B36" s="332" t="s">
        <v>908</v>
      </c>
      <c r="C36" s="332"/>
      <c r="D36" s="260" t="s">
        <v>909</v>
      </c>
      <c r="E36" s="260" t="s">
        <v>910</v>
      </c>
      <c r="F36" s="260" t="s">
        <v>911</v>
      </c>
      <c r="G36" s="101"/>
      <c r="H36" s="260" t="s">
        <v>4</v>
      </c>
      <c r="I36" s="332" t="s">
        <v>908</v>
      </c>
      <c r="J36" s="332"/>
      <c r="K36" s="260" t="s">
        <v>909</v>
      </c>
      <c r="L36" s="260" t="s">
        <v>910</v>
      </c>
      <c r="M36" s="260" t="s">
        <v>911</v>
      </c>
      <c r="O36" s="254">
        <f>データとりまとめシート!O45</f>
        <v>51</v>
      </c>
      <c r="P36" s="255" t="str">
        <f>データとりまとめシート!P45</f>
        <v>中学1年女子100m</v>
      </c>
      <c r="Q36" s="256">
        <f>データとりまとめシート!R45</f>
        <v>0</v>
      </c>
    </row>
    <row r="37" spans="1:18" ht="19.5" customHeight="1">
      <c r="A37" s="261" t="str">
        <f>IF(データとりまとめシート!C12="","-",データとりまとめシート!C12)</f>
        <v>-</v>
      </c>
      <c r="B37" s="333" t="str">
        <f>IF(データとりまとめシート!D12="","-",データとりまとめシート!D12)</f>
        <v>-</v>
      </c>
      <c r="C37" s="333" t="str">
        <f>IF(データとりまとめシート!E12="","",データとりまとめシート!E12)</f>
        <v/>
      </c>
      <c r="D37" s="261" t="str">
        <f t="shared" ref="D37:D42" si="4">IF(A37="-","-","男")</f>
        <v>-</v>
      </c>
      <c r="E37" s="363" t="str">
        <f>IF(データとりまとめシート!E12="","-",データとりまとめシート!E12)</f>
        <v>-</v>
      </c>
      <c r="F37" s="261" t="str">
        <f t="shared" ref="F37:F42" si="5">IF(A37="-","-","有")</f>
        <v>-</v>
      </c>
      <c r="G37" s="101"/>
      <c r="H37" s="261" t="str">
        <f>IF(データとりまとめシート!I12="","-",データとりまとめシート!I12)</f>
        <v>-</v>
      </c>
      <c r="I37" s="333" t="str">
        <f>IF(データとりまとめシート!J12="","-",データとりまとめシート!J12)</f>
        <v>-</v>
      </c>
      <c r="J37" s="333" t="str">
        <f>IF(データとりまとめシート!L12="","",データとりまとめシート!L12)</f>
        <v/>
      </c>
      <c r="K37" s="261" t="str">
        <f t="shared" ref="K37:K42" si="6">IF(H37="-","-","女")</f>
        <v>-</v>
      </c>
      <c r="L37" s="363" t="str">
        <f>IF(データとりまとめシート!K12="","-",データとりまとめシート!K12)</f>
        <v>-</v>
      </c>
      <c r="M37" s="261" t="str">
        <f t="shared" ref="M37:M42" si="7">IF(H37="-","-","有")</f>
        <v>-</v>
      </c>
      <c r="O37" s="254">
        <f>データとりまとめシート!O46</f>
        <v>52</v>
      </c>
      <c r="P37" s="255" t="str">
        <f>データとりまとめシート!P46</f>
        <v>中学2年女子100m</v>
      </c>
      <c r="Q37" s="256">
        <f>データとりまとめシート!R46</f>
        <v>0</v>
      </c>
    </row>
    <row r="38" spans="1:18" ht="19.5" customHeight="1">
      <c r="A38" s="261" t="str">
        <f>IF(データとりまとめシート!C13="","-",データとりまとめシート!C13)</f>
        <v>-</v>
      </c>
      <c r="B38" s="333" t="str">
        <f>IF(データとりまとめシート!D13="","-",データとりまとめシート!D13)</f>
        <v>-</v>
      </c>
      <c r="C38" s="333" t="str">
        <f>IF(データとりまとめシート!E13="","",データとりまとめシート!E13)</f>
        <v/>
      </c>
      <c r="D38" s="261" t="str">
        <f t="shared" si="4"/>
        <v>-</v>
      </c>
      <c r="E38" s="363"/>
      <c r="F38" s="261" t="str">
        <f t="shared" si="5"/>
        <v>-</v>
      </c>
      <c r="G38" s="101"/>
      <c r="H38" s="261" t="str">
        <f>IF(データとりまとめシート!I13="","-",データとりまとめシート!I13)</f>
        <v>-</v>
      </c>
      <c r="I38" s="333" t="str">
        <f>IF(データとりまとめシート!J13="","-",データとりまとめシート!J13)</f>
        <v>-</v>
      </c>
      <c r="J38" s="333" t="str">
        <f>IF(データとりまとめシート!L13="","",データとりまとめシート!L13)</f>
        <v/>
      </c>
      <c r="K38" s="261" t="str">
        <f t="shared" si="6"/>
        <v>-</v>
      </c>
      <c r="L38" s="363"/>
      <c r="M38" s="261" t="str">
        <f t="shared" si="7"/>
        <v>-</v>
      </c>
      <c r="O38" s="254">
        <f>データとりまとめシート!O47</f>
        <v>56</v>
      </c>
      <c r="P38" s="255" t="str">
        <f>データとりまとめシート!P47</f>
        <v>中学共通女子200m</v>
      </c>
      <c r="Q38" s="256">
        <f>データとりまとめシート!R47</f>
        <v>0</v>
      </c>
    </row>
    <row r="39" spans="1:18" ht="19.5" customHeight="1">
      <c r="A39" s="261" t="str">
        <f>IF(データとりまとめシート!C14="","-",データとりまとめシート!C14)</f>
        <v>-</v>
      </c>
      <c r="B39" s="333" t="str">
        <f>IF(データとりまとめシート!D14="","-",データとりまとめシート!D14)</f>
        <v>-</v>
      </c>
      <c r="C39" s="333" t="str">
        <f>IF(データとりまとめシート!E14="","",データとりまとめシート!E14)</f>
        <v/>
      </c>
      <c r="D39" s="261" t="str">
        <f t="shared" si="4"/>
        <v>-</v>
      </c>
      <c r="E39" s="363"/>
      <c r="F39" s="261" t="str">
        <f t="shared" si="5"/>
        <v>-</v>
      </c>
      <c r="G39" s="101"/>
      <c r="H39" s="261" t="str">
        <f>IF(データとりまとめシート!I14="","-",データとりまとめシート!I14)</f>
        <v>-</v>
      </c>
      <c r="I39" s="333" t="str">
        <f>IF(データとりまとめシート!J14="","-",データとりまとめシート!J14)</f>
        <v>-</v>
      </c>
      <c r="J39" s="333" t="str">
        <f>IF(データとりまとめシート!L14="","",データとりまとめシート!L14)</f>
        <v/>
      </c>
      <c r="K39" s="261" t="str">
        <f t="shared" si="6"/>
        <v>-</v>
      </c>
      <c r="L39" s="363"/>
      <c r="M39" s="261" t="str">
        <f t="shared" si="7"/>
        <v>-</v>
      </c>
      <c r="O39" s="254">
        <f>データとりまとめシート!O48</f>
        <v>59</v>
      </c>
      <c r="P39" s="255" t="str">
        <f>データとりまとめシート!P48</f>
        <v>中学共通女子800m</v>
      </c>
      <c r="Q39" s="256">
        <f>データとりまとめシート!R48</f>
        <v>0</v>
      </c>
    </row>
    <row r="40" spans="1:18" ht="19.5" customHeight="1">
      <c r="A40" s="261" t="str">
        <f>IF(データとりまとめシート!C15="","-",データとりまとめシート!C15)</f>
        <v>-</v>
      </c>
      <c r="B40" s="333" t="str">
        <f>IF(データとりまとめシート!D15="","-",データとりまとめシート!D15)</f>
        <v>-</v>
      </c>
      <c r="C40" s="333" t="str">
        <f>IF(データとりまとめシート!E15="","",データとりまとめシート!E15)</f>
        <v/>
      </c>
      <c r="D40" s="261" t="str">
        <f t="shared" si="4"/>
        <v>-</v>
      </c>
      <c r="E40" s="363"/>
      <c r="F40" s="261" t="str">
        <f t="shared" si="5"/>
        <v>-</v>
      </c>
      <c r="G40" s="101"/>
      <c r="H40" s="261" t="str">
        <f>IF(データとりまとめシート!I15="","-",データとりまとめシート!I15)</f>
        <v>-</v>
      </c>
      <c r="I40" s="333" t="str">
        <f>IF(データとりまとめシート!J15="","-",データとりまとめシート!J15)</f>
        <v>-</v>
      </c>
      <c r="J40" s="333" t="str">
        <f>IF(データとりまとめシート!L15="","",データとりまとめシート!L15)</f>
        <v/>
      </c>
      <c r="K40" s="261" t="str">
        <f t="shared" si="6"/>
        <v>-</v>
      </c>
      <c r="L40" s="363"/>
      <c r="M40" s="261" t="str">
        <f t="shared" si="7"/>
        <v>-</v>
      </c>
      <c r="O40" s="254">
        <f>データとりまとめシート!O49</f>
        <v>60</v>
      </c>
      <c r="P40" s="255" t="str">
        <f>データとりまとめシート!P49</f>
        <v>中学共通女子1500m</v>
      </c>
      <c r="Q40" s="256">
        <f>データとりまとめシート!R49</f>
        <v>0</v>
      </c>
    </row>
    <row r="41" spans="1:18" ht="19.5" customHeight="1">
      <c r="A41" s="261" t="str">
        <f>IF(データとりまとめシート!C16="","-",データとりまとめシート!C16)</f>
        <v>-</v>
      </c>
      <c r="B41" s="333" t="str">
        <f>IF(データとりまとめシート!D16="","-",データとりまとめシート!D16)</f>
        <v>-</v>
      </c>
      <c r="C41" s="333" t="str">
        <f>IF(データとりまとめシート!E16="","",データとりまとめシート!E16)</f>
        <v/>
      </c>
      <c r="D41" s="261" t="str">
        <f t="shared" si="4"/>
        <v>-</v>
      </c>
      <c r="E41" s="363"/>
      <c r="F41" s="261" t="str">
        <f t="shared" si="5"/>
        <v>-</v>
      </c>
      <c r="G41" s="101"/>
      <c r="H41" s="261" t="str">
        <f>IF(データとりまとめシート!I16="","-",データとりまとめシート!I16)</f>
        <v>-</v>
      </c>
      <c r="I41" s="333" t="str">
        <f>IF(データとりまとめシート!J16="","-",データとりまとめシート!J16)</f>
        <v>-</v>
      </c>
      <c r="J41" s="333" t="str">
        <f>IF(データとりまとめシート!L16="","",データとりまとめシート!L16)</f>
        <v/>
      </c>
      <c r="K41" s="261" t="str">
        <f t="shared" si="6"/>
        <v>-</v>
      </c>
      <c r="L41" s="363"/>
      <c r="M41" s="261" t="str">
        <f t="shared" si="7"/>
        <v>-</v>
      </c>
      <c r="O41" s="254">
        <f>データとりまとめシート!O50</f>
        <v>62</v>
      </c>
      <c r="P41" s="255" t="str">
        <f>データとりまとめシート!P50</f>
        <v>中学共通女子100mH(0.762m)</v>
      </c>
      <c r="Q41" s="256">
        <f>データとりまとめシート!R50</f>
        <v>0</v>
      </c>
      <c r="R41" s="282"/>
    </row>
    <row r="42" spans="1:18" ht="18" customHeight="1">
      <c r="A42" s="261" t="str">
        <f>IF(データとりまとめシート!C17="","-",データとりまとめシート!C17)</f>
        <v>-</v>
      </c>
      <c r="B42" s="333" t="str">
        <f>IF(データとりまとめシート!D17="","-",データとりまとめシート!D17)</f>
        <v>-</v>
      </c>
      <c r="C42" s="333" t="str">
        <f>IF(データとりまとめシート!E17="","",データとりまとめシート!E17)</f>
        <v/>
      </c>
      <c r="D42" s="261" t="str">
        <f t="shared" si="4"/>
        <v>-</v>
      </c>
      <c r="E42" s="363"/>
      <c r="F42" s="261" t="str">
        <f t="shared" si="5"/>
        <v>-</v>
      </c>
      <c r="G42" s="101"/>
      <c r="H42" s="261" t="str">
        <f>IF(データとりまとめシート!I17="","-",データとりまとめシート!I17)</f>
        <v>-</v>
      </c>
      <c r="I42" s="333" t="str">
        <f>IF(データとりまとめシート!J17="","-",データとりまとめシート!J17)</f>
        <v>-</v>
      </c>
      <c r="J42" s="333" t="str">
        <f>IF(データとりまとめシート!L17="","",データとりまとめシート!L17)</f>
        <v/>
      </c>
      <c r="K42" s="261" t="str">
        <f t="shared" si="6"/>
        <v>-</v>
      </c>
      <c r="L42" s="363"/>
      <c r="M42" s="261" t="str">
        <f t="shared" si="7"/>
        <v>-</v>
      </c>
      <c r="O42" s="254">
        <f>データとりまとめシート!O51</f>
        <v>66</v>
      </c>
      <c r="P42" s="255" t="str">
        <f>データとりまとめシート!P51</f>
        <v>中学共通女子走高跳</v>
      </c>
      <c r="Q42" s="256">
        <f>データとりまとめシート!R51</f>
        <v>0</v>
      </c>
    </row>
    <row r="43" spans="1:18" ht="22.9" customHeight="1">
      <c r="A43" s="101" t="s">
        <v>912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O43" s="121">
        <f>データとりまとめシート!O52</f>
        <v>67</v>
      </c>
      <c r="P43" s="121" t="str">
        <f>データとりまとめシート!P52</f>
        <v>中学共通女子棒高跳</v>
      </c>
      <c r="Q43" s="122">
        <f>データとりまとめシート!R52</f>
        <v>0</v>
      </c>
    </row>
    <row r="44" spans="1:18" ht="20.25" customHeight="1">
      <c r="A44" s="261" t="s">
        <v>4</v>
      </c>
      <c r="B44" s="333" t="s">
        <v>908</v>
      </c>
      <c r="C44" s="333"/>
      <c r="D44" s="261" t="s">
        <v>909</v>
      </c>
      <c r="E44" s="333" t="s">
        <v>913</v>
      </c>
      <c r="F44" s="333"/>
      <c r="G44" s="333" t="s">
        <v>868</v>
      </c>
      <c r="H44" s="333"/>
      <c r="I44" s="333" t="s">
        <v>914</v>
      </c>
      <c r="J44" s="333"/>
      <c r="K44" s="333" t="s">
        <v>868</v>
      </c>
      <c r="L44" s="333"/>
      <c r="M44" s="261" t="s">
        <v>911</v>
      </c>
      <c r="O44" s="254">
        <f>データとりまとめシート!O53</f>
        <v>68</v>
      </c>
      <c r="P44" s="254" t="str">
        <f>データとりまとめシート!P53</f>
        <v>中学1年女子走幅跳</v>
      </c>
      <c r="Q44" s="256">
        <f>データとりまとめシート!R53</f>
        <v>0</v>
      </c>
    </row>
    <row r="45" spans="1:18" ht="20.25" customHeight="1">
      <c r="A45" s="261" t="str">
        <f>IF(データとりまとめシート!B22="","-",データとりまとめシート!B22)</f>
        <v>-</v>
      </c>
      <c r="B45" s="333" t="str">
        <f>IF(A45="-","-",データとりまとめシート!C22)</f>
        <v>-</v>
      </c>
      <c r="C45" s="333"/>
      <c r="D45" s="261" t="str">
        <f>IF(データとりまとめシート!D22="","-",IF(データとりまとめシート!D22=1,"男","女"))</f>
        <v>-</v>
      </c>
      <c r="E45" s="333" t="str">
        <f>IF(データとりまとめシート!F22="","-",データとりまとめシート!F22)</f>
        <v>-</v>
      </c>
      <c r="F45" s="333"/>
      <c r="G45" s="363" t="str">
        <f>IF(データとりまとめシート!G22="","-",データとりまとめシート!G22)</f>
        <v>-</v>
      </c>
      <c r="H45" s="363"/>
      <c r="I45" s="333" t="str">
        <f>IF(データとりまとめシート!J22="","-",データとりまとめシート!J22)</f>
        <v>-</v>
      </c>
      <c r="J45" s="333"/>
      <c r="K45" s="363" t="str">
        <f>IF(データとりまとめシート!K22="","-",データとりまとめシート!K22)</f>
        <v>-</v>
      </c>
      <c r="L45" s="363"/>
      <c r="M45" s="261" t="str">
        <f t="shared" ref="M45:M76" si="8">IF(A45="-","-","有")</f>
        <v>-</v>
      </c>
      <c r="O45" s="128">
        <f>データとりまとめシート!O54</f>
        <v>69</v>
      </c>
      <c r="P45" s="128" t="str">
        <f>データとりまとめシート!P54</f>
        <v>中学2年女子走幅跳</v>
      </c>
      <c r="Q45" s="129">
        <f>データとりまとめシート!R54</f>
        <v>0</v>
      </c>
    </row>
    <row r="46" spans="1:18" ht="20.25" customHeight="1">
      <c r="A46" s="261" t="str">
        <f>IF(データとりまとめシート!B23="","-",データとりまとめシート!B23)</f>
        <v>-</v>
      </c>
      <c r="B46" s="333" t="str">
        <f>IF(A46="-","-",データとりまとめシート!C23)</f>
        <v>-</v>
      </c>
      <c r="C46" s="333"/>
      <c r="D46" s="261" t="str">
        <f>IF(データとりまとめシート!D23="","-",IF(データとりまとめシート!D23=1,"男","女"))</f>
        <v>-</v>
      </c>
      <c r="E46" s="333" t="str">
        <f>IF(データとりまとめシート!F23="","-",データとりまとめシート!F23)</f>
        <v>-</v>
      </c>
      <c r="F46" s="333"/>
      <c r="G46" s="363" t="str">
        <f>IF(データとりまとめシート!G23="","-",データとりまとめシート!G23)</f>
        <v>-</v>
      </c>
      <c r="H46" s="363"/>
      <c r="I46" s="333" t="str">
        <f>IF(データとりまとめシート!J23="","-",データとりまとめシート!J23)</f>
        <v>-</v>
      </c>
      <c r="J46" s="333"/>
      <c r="K46" s="363" t="str">
        <f>IF(データとりまとめシート!K23="","-",データとりまとめシート!K23)</f>
        <v>-</v>
      </c>
      <c r="L46" s="363"/>
      <c r="M46" s="261" t="str">
        <f t="shared" si="8"/>
        <v>-</v>
      </c>
      <c r="O46" s="254">
        <f>データとりまとめシート!O55</f>
        <v>72</v>
      </c>
      <c r="P46" s="254" t="str">
        <f>データとりまとめシート!P55</f>
        <v>中学共通女子砲丸投(2.721kg)</v>
      </c>
      <c r="Q46" s="256">
        <f>データとりまとめシート!R55</f>
        <v>0</v>
      </c>
    </row>
    <row r="47" spans="1:18" ht="20.25" customHeight="1">
      <c r="A47" s="261" t="str">
        <f>IF(データとりまとめシート!B24="","-",データとりまとめシート!B24)</f>
        <v>-</v>
      </c>
      <c r="B47" s="333" t="str">
        <f>IF(A47="-","-",データとりまとめシート!C24)</f>
        <v>-</v>
      </c>
      <c r="C47" s="333"/>
      <c r="D47" s="261" t="str">
        <f>IF(データとりまとめシート!D24="","-",IF(データとりまとめシート!D24=1,"男","女"))</f>
        <v>-</v>
      </c>
      <c r="E47" s="333" t="str">
        <f>IF(データとりまとめシート!F24="","-",データとりまとめシート!F24)</f>
        <v>-</v>
      </c>
      <c r="F47" s="333"/>
      <c r="G47" s="363" t="str">
        <f>IF(データとりまとめシート!G24="","-",データとりまとめシート!G24)</f>
        <v>-</v>
      </c>
      <c r="H47" s="363"/>
      <c r="I47" s="333" t="str">
        <f>IF(データとりまとめシート!J24="","-",データとりまとめシート!J24)</f>
        <v>-</v>
      </c>
      <c r="J47" s="333"/>
      <c r="K47" s="363" t="str">
        <f>IF(データとりまとめシート!K24="","-",データとりまとめシート!K24)</f>
        <v>-</v>
      </c>
      <c r="L47" s="363"/>
      <c r="M47" s="261" t="str">
        <f t="shared" si="8"/>
        <v>-</v>
      </c>
      <c r="O47" s="254">
        <f>データとりまとめシート!O56</f>
        <v>73</v>
      </c>
      <c r="P47" s="254" t="str">
        <f>データとりまとめシート!P56</f>
        <v>中学共通女子円盤投(1.000kg)</v>
      </c>
      <c r="Q47" s="256">
        <f>データとりまとめシート!R56</f>
        <v>0</v>
      </c>
    </row>
    <row r="48" spans="1:18" ht="20.25" customHeight="1">
      <c r="A48" s="261" t="str">
        <f>IF(データとりまとめシート!B25="","-",データとりまとめシート!B25)</f>
        <v>-</v>
      </c>
      <c r="B48" s="333" t="str">
        <f>IF(A48="-","-",データとりまとめシート!C25)</f>
        <v>-</v>
      </c>
      <c r="C48" s="333"/>
      <c r="D48" s="261" t="str">
        <f>IF(データとりまとめシート!D25="","-",IF(データとりまとめシート!D25=1,"男","女"))</f>
        <v>-</v>
      </c>
      <c r="E48" s="333" t="str">
        <f>IF(データとりまとめシート!F25="","-",データとりまとめシート!F25)</f>
        <v>-</v>
      </c>
      <c r="F48" s="333"/>
      <c r="G48" s="363" t="str">
        <f>IF(データとりまとめシート!G25="","-",データとりまとめシート!G25)</f>
        <v>-</v>
      </c>
      <c r="H48" s="363"/>
      <c r="I48" s="333" t="str">
        <f>IF(データとりまとめシート!J25="","-",データとりまとめシート!J25)</f>
        <v>-</v>
      </c>
      <c r="J48" s="333"/>
      <c r="K48" s="363" t="str">
        <f>IF(データとりまとめシート!K25="","-",データとりまとめシート!K25)</f>
        <v>-</v>
      </c>
      <c r="L48" s="363"/>
      <c r="M48" s="261" t="str">
        <f t="shared" si="8"/>
        <v>-</v>
      </c>
      <c r="O48" s="254">
        <f>データとりまとめシート!O57</f>
        <v>74</v>
      </c>
      <c r="P48" s="254" t="str">
        <f>データとりまとめシート!P57</f>
        <v>中学共通女子四種競技(女子)</v>
      </c>
      <c r="Q48" s="256">
        <f>データとりまとめシート!R57</f>
        <v>0</v>
      </c>
    </row>
    <row r="49" spans="1:17" ht="20.25" customHeight="1">
      <c r="A49" s="261" t="str">
        <f>IF(データとりまとめシート!B26="","-",データとりまとめシート!B26)</f>
        <v>-</v>
      </c>
      <c r="B49" s="333" t="str">
        <f>IF(A49="-","-",データとりまとめシート!C26)</f>
        <v>-</v>
      </c>
      <c r="C49" s="333"/>
      <c r="D49" s="261" t="str">
        <f>IF(データとりまとめシート!D26="","-",IF(データとりまとめシート!D26=1,"男","女"))</f>
        <v>-</v>
      </c>
      <c r="E49" s="333" t="str">
        <f>IF(データとりまとめシート!F26="","-",データとりまとめシート!F26)</f>
        <v>-</v>
      </c>
      <c r="F49" s="333"/>
      <c r="G49" s="363" t="str">
        <f>IF(データとりまとめシート!G26="","-",データとりまとめシート!G26)</f>
        <v>-</v>
      </c>
      <c r="H49" s="363"/>
      <c r="I49" s="333" t="str">
        <f>IF(データとりまとめシート!J26="","-",データとりまとめシート!J26)</f>
        <v>-</v>
      </c>
      <c r="J49" s="333"/>
      <c r="K49" s="363" t="str">
        <f>IF(データとりまとめシート!K26="","-",データとりまとめシート!K26)</f>
        <v>-</v>
      </c>
      <c r="L49" s="363"/>
      <c r="M49" s="261" t="str">
        <f t="shared" si="8"/>
        <v>-</v>
      </c>
      <c r="O49" s="254">
        <f>データとりまとめシート!O58</f>
        <v>75</v>
      </c>
      <c r="P49" s="254" t="str">
        <f>データとりまとめシート!P58</f>
        <v>中学1年女子オープン100m</v>
      </c>
      <c r="Q49" s="256">
        <f>データとりまとめシート!R58</f>
        <v>0</v>
      </c>
    </row>
    <row r="50" spans="1:17" ht="20.25" customHeight="1">
      <c r="A50" s="261" t="str">
        <f>IF(データとりまとめシート!B27="","-",データとりまとめシート!B27)</f>
        <v>-</v>
      </c>
      <c r="B50" s="333" t="str">
        <f>IF(A50="-","-",データとりまとめシート!C27)</f>
        <v>-</v>
      </c>
      <c r="C50" s="333"/>
      <c r="D50" s="261" t="str">
        <f>IF(データとりまとめシート!D27="","-",IF(データとりまとめシート!D27=1,"男","女"))</f>
        <v>-</v>
      </c>
      <c r="E50" s="333" t="str">
        <f>IF(データとりまとめシート!F27="","-",データとりまとめシート!F27)</f>
        <v>-</v>
      </c>
      <c r="F50" s="333"/>
      <c r="G50" s="363" t="str">
        <f>IF(データとりまとめシート!G27="","-",データとりまとめシート!G27)</f>
        <v>-</v>
      </c>
      <c r="H50" s="363"/>
      <c r="I50" s="333" t="str">
        <f>IF(データとりまとめシート!J27="","-",データとりまとめシート!J27)</f>
        <v>-</v>
      </c>
      <c r="J50" s="333"/>
      <c r="K50" s="363" t="str">
        <f>IF(データとりまとめシート!K27="","-",データとりまとめシート!K27)</f>
        <v>-</v>
      </c>
      <c r="L50" s="363"/>
      <c r="M50" s="261" t="str">
        <f t="shared" si="8"/>
        <v>-</v>
      </c>
      <c r="O50" s="254">
        <f>データとりまとめシート!O59</f>
        <v>76</v>
      </c>
      <c r="P50" s="254" t="str">
        <f>データとりまとめシート!P59</f>
        <v>中学2年女子オープン100m</v>
      </c>
      <c r="Q50" s="256">
        <f>データとりまとめシート!R59</f>
        <v>0</v>
      </c>
    </row>
    <row r="51" spans="1:17" ht="20.25" customHeight="1">
      <c r="A51" s="261" t="str">
        <f>IF(データとりまとめシート!B28="","-",データとりまとめシート!B28)</f>
        <v>-</v>
      </c>
      <c r="B51" s="333" t="str">
        <f>IF(A51="-","-",データとりまとめシート!C28)</f>
        <v>-</v>
      </c>
      <c r="C51" s="333"/>
      <c r="D51" s="261" t="str">
        <f>IF(データとりまとめシート!D28="","-",IF(データとりまとめシート!D28=1,"男","女"))</f>
        <v>-</v>
      </c>
      <c r="E51" s="333" t="str">
        <f>IF(データとりまとめシート!F28="","-",データとりまとめシート!F28)</f>
        <v>-</v>
      </c>
      <c r="F51" s="333"/>
      <c r="G51" s="363" t="str">
        <f>IF(データとりまとめシート!G28="","-",データとりまとめシート!G28)</f>
        <v>-</v>
      </c>
      <c r="H51" s="363"/>
      <c r="I51" s="333" t="str">
        <f>IF(データとりまとめシート!J28="","-",データとりまとめシート!J28)</f>
        <v>-</v>
      </c>
      <c r="J51" s="333"/>
      <c r="K51" s="363" t="str">
        <f>IF(データとりまとめシート!K28="","-",データとりまとめシート!K28)</f>
        <v>-</v>
      </c>
      <c r="L51" s="363"/>
      <c r="M51" s="261" t="str">
        <f t="shared" si="8"/>
        <v>-</v>
      </c>
      <c r="O51" s="254">
        <f>データとりまとめシート!O60</f>
        <v>79</v>
      </c>
      <c r="P51" s="254" t="str">
        <f>データとりまとめシート!P60</f>
        <v>中学共通女子オープン1500m</v>
      </c>
      <c r="Q51" s="256">
        <f>データとりまとめシート!R60</f>
        <v>0</v>
      </c>
    </row>
    <row r="52" spans="1:17" ht="20.25" customHeight="1">
      <c r="A52" s="261" t="str">
        <f>IF(データとりまとめシート!B29="","-",データとりまとめシート!B29)</f>
        <v>-</v>
      </c>
      <c r="B52" s="333" t="str">
        <f>IF(A52="-","-",データとりまとめシート!C29)</f>
        <v>-</v>
      </c>
      <c r="C52" s="333"/>
      <c r="D52" s="261" t="str">
        <f>IF(データとりまとめシート!D29="","-",IF(データとりまとめシート!D29=1,"男","女"))</f>
        <v>-</v>
      </c>
      <c r="E52" s="333" t="str">
        <f>IF(データとりまとめシート!F29="","-",データとりまとめシート!F29)</f>
        <v>-</v>
      </c>
      <c r="F52" s="333"/>
      <c r="G52" s="363" t="str">
        <f>IF(データとりまとめシート!G29="","-",データとりまとめシート!G29)</f>
        <v>-</v>
      </c>
      <c r="H52" s="363"/>
      <c r="I52" s="333" t="str">
        <f>IF(データとりまとめシート!J29="","-",データとりまとめシート!J29)</f>
        <v>-</v>
      </c>
      <c r="J52" s="333"/>
      <c r="K52" s="363" t="str">
        <f>IF(データとりまとめシート!K29="","-",データとりまとめシート!K29)</f>
        <v>-</v>
      </c>
      <c r="L52" s="363"/>
      <c r="M52" s="261" t="str">
        <f t="shared" si="8"/>
        <v>-</v>
      </c>
      <c r="O52" s="254">
        <f>データとりまとめシート!O61</f>
        <v>80</v>
      </c>
      <c r="P52" s="254" t="str">
        <f>データとりまとめシート!P61</f>
        <v>中学共通女子オープン棒高跳</v>
      </c>
      <c r="Q52" s="256">
        <f>データとりまとめシート!R61</f>
        <v>0</v>
      </c>
    </row>
    <row r="53" spans="1:17" ht="20.25" customHeight="1">
      <c r="A53" s="261" t="str">
        <f>IF(データとりまとめシート!B30="","-",データとりまとめシート!B30)</f>
        <v>-</v>
      </c>
      <c r="B53" s="333" t="str">
        <f>IF(A53="-","-",データとりまとめシート!C30)</f>
        <v>-</v>
      </c>
      <c r="C53" s="333"/>
      <c r="D53" s="261" t="str">
        <f>IF(データとりまとめシート!D30="","-",IF(データとりまとめシート!D30=1,"男","女"))</f>
        <v>-</v>
      </c>
      <c r="E53" s="333" t="str">
        <f>IF(データとりまとめシート!F30="","-",データとりまとめシート!F30)</f>
        <v>-</v>
      </c>
      <c r="F53" s="333"/>
      <c r="G53" s="363" t="str">
        <f>IF(データとりまとめシート!G30="","-",データとりまとめシート!G30)</f>
        <v>-</v>
      </c>
      <c r="H53" s="363"/>
      <c r="I53" s="333" t="str">
        <f>IF(データとりまとめシート!J30="","-",データとりまとめシート!J30)</f>
        <v>-</v>
      </c>
      <c r="J53" s="333"/>
      <c r="K53" s="363" t="str">
        <f>IF(データとりまとめシート!K30="","-",データとりまとめシート!K30)</f>
        <v>-</v>
      </c>
      <c r="L53" s="363"/>
      <c r="M53" s="261" t="str">
        <f t="shared" si="8"/>
        <v>-</v>
      </c>
      <c r="O53" s="254" t="str">
        <f>データとりまとめシート!O62</f>
        <v/>
      </c>
      <c r="P53" s="254" t="str">
        <f>データとりまとめシート!P62</f>
        <v/>
      </c>
      <c r="Q53" s="256" t="str">
        <f>データとりまとめシート!R62</f>
        <v/>
      </c>
    </row>
    <row r="54" spans="1:17" ht="20.25" customHeight="1">
      <c r="A54" s="261" t="str">
        <f>IF(データとりまとめシート!B31="","-",データとりまとめシート!B31)</f>
        <v>-</v>
      </c>
      <c r="B54" s="333" t="str">
        <f>IF(A54="-","-",データとりまとめシート!C31)</f>
        <v>-</v>
      </c>
      <c r="C54" s="333"/>
      <c r="D54" s="261" t="str">
        <f>IF(データとりまとめシート!D31="","-",IF(データとりまとめシート!D31=1,"男","女"))</f>
        <v>-</v>
      </c>
      <c r="E54" s="333" t="str">
        <f>IF(データとりまとめシート!F31="","-",データとりまとめシート!F31)</f>
        <v>-</v>
      </c>
      <c r="F54" s="333"/>
      <c r="G54" s="363" t="str">
        <f>IF(データとりまとめシート!G31="","-",データとりまとめシート!G31)</f>
        <v>-</v>
      </c>
      <c r="H54" s="363"/>
      <c r="I54" s="333" t="str">
        <f>IF(データとりまとめシート!J31="","-",データとりまとめシート!J31)</f>
        <v>-</v>
      </c>
      <c r="J54" s="333"/>
      <c r="K54" s="363" t="str">
        <f>IF(データとりまとめシート!K31="","-",データとりまとめシート!K31)</f>
        <v>-</v>
      </c>
      <c r="L54" s="363"/>
      <c r="M54" s="261" t="str">
        <f t="shared" si="8"/>
        <v>-</v>
      </c>
      <c r="O54" s="254" t="str">
        <f>データとりまとめシート!O63</f>
        <v/>
      </c>
      <c r="P54" s="254" t="str">
        <f>データとりまとめシート!P63</f>
        <v/>
      </c>
      <c r="Q54" s="256" t="str">
        <f>データとりまとめシート!R63</f>
        <v/>
      </c>
    </row>
    <row r="55" spans="1:17" ht="20.25" customHeight="1">
      <c r="A55" s="261" t="str">
        <f>IF(データとりまとめシート!B32="","-",データとりまとめシート!B32)</f>
        <v>-</v>
      </c>
      <c r="B55" s="333" t="str">
        <f>IF(A55="-","-",データとりまとめシート!C32)</f>
        <v>-</v>
      </c>
      <c r="C55" s="333"/>
      <c r="D55" s="261" t="str">
        <f>IF(データとりまとめシート!D32="","-",IF(データとりまとめシート!D32=1,"男","女"))</f>
        <v>-</v>
      </c>
      <c r="E55" s="333" t="str">
        <f>IF(データとりまとめシート!F32="","-",データとりまとめシート!F32)</f>
        <v>-</v>
      </c>
      <c r="F55" s="333"/>
      <c r="G55" s="363" t="str">
        <f>IF(データとりまとめシート!G32="","-",データとりまとめシート!G32)</f>
        <v>-</v>
      </c>
      <c r="H55" s="363"/>
      <c r="I55" s="333" t="str">
        <f>IF(データとりまとめシート!J32="","-",データとりまとめシート!J32)</f>
        <v>-</v>
      </c>
      <c r="J55" s="333"/>
      <c r="K55" s="363" t="str">
        <f>IF(データとりまとめシート!K32="","-",データとりまとめシート!K32)</f>
        <v>-</v>
      </c>
      <c r="L55" s="363"/>
      <c r="M55" s="261" t="str">
        <f t="shared" si="8"/>
        <v>-</v>
      </c>
      <c r="O55" s="254" t="str">
        <f>データとりまとめシート!O64</f>
        <v/>
      </c>
      <c r="P55" s="254" t="str">
        <f>データとりまとめシート!P64</f>
        <v/>
      </c>
      <c r="Q55" s="256" t="str">
        <f>データとりまとめシート!R64</f>
        <v/>
      </c>
    </row>
    <row r="56" spans="1:17" ht="20.25" customHeight="1">
      <c r="A56" s="261" t="str">
        <f>IF(データとりまとめシート!B33="","-",データとりまとめシート!B33)</f>
        <v>-</v>
      </c>
      <c r="B56" s="333" t="str">
        <f>IF(A56="-","-",データとりまとめシート!C33)</f>
        <v>-</v>
      </c>
      <c r="C56" s="333"/>
      <c r="D56" s="261" t="str">
        <f>IF(データとりまとめシート!D33="","-",IF(データとりまとめシート!D33=1,"男","女"))</f>
        <v>-</v>
      </c>
      <c r="E56" s="333" t="str">
        <f>IF(データとりまとめシート!F33="","-",データとりまとめシート!F33)</f>
        <v>-</v>
      </c>
      <c r="F56" s="333"/>
      <c r="G56" s="363" t="str">
        <f>IF(データとりまとめシート!G33="","-",データとりまとめシート!G33)</f>
        <v>-</v>
      </c>
      <c r="H56" s="363"/>
      <c r="I56" s="333" t="str">
        <f>IF(データとりまとめシート!J33="","-",データとりまとめシート!J33)</f>
        <v>-</v>
      </c>
      <c r="J56" s="333"/>
      <c r="K56" s="363" t="str">
        <f>IF(データとりまとめシート!K33="","-",データとりまとめシート!K33)</f>
        <v>-</v>
      </c>
      <c r="L56" s="363"/>
      <c r="M56" s="261" t="str">
        <f t="shared" si="8"/>
        <v>-</v>
      </c>
      <c r="O56" s="254" t="str">
        <f>データとりまとめシート!O65</f>
        <v/>
      </c>
      <c r="P56" s="254" t="str">
        <f>データとりまとめシート!P65</f>
        <v/>
      </c>
      <c r="Q56" s="256" t="str">
        <f>データとりまとめシート!R65</f>
        <v/>
      </c>
    </row>
    <row r="57" spans="1:17" ht="20.25" customHeight="1">
      <c r="A57" s="261" t="str">
        <f>IF(データとりまとめシート!B34="","-",データとりまとめシート!B34)</f>
        <v>-</v>
      </c>
      <c r="B57" s="333" t="str">
        <f>IF(A57="-","-",データとりまとめシート!C34)</f>
        <v>-</v>
      </c>
      <c r="C57" s="333"/>
      <c r="D57" s="261" t="str">
        <f>IF(データとりまとめシート!D34="","-",IF(データとりまとめシート!D34=1,"男","女"))</f>
        <v>-</v>
      </c>
      <c r="E57" s="333" t="str">
        <f>IF(データとりまとめシート!F34="","-",データとりまとめシート!F34)</f>
        <v>-</v>
      </c>
      <c r="F57" s="333"/>
      <c r="G57" s="363" t="str">
        <f>IF(データとりまとめシート!G34="","-",データとりまとめシート!G34)</f>
        <v>-</v>
      </c>
      <c r="H57" s="363"/>
      <c r="I57" s="333" t="str">
        <f>IF(データとりまとめシート!J34="","-",データとりまとめシート!J34)</f>
        <v>-</v>
      </c>
      <c r="J57" s="333"/>
      <c r="K57" s="363" t="str">
        <f>IF(データとりまとめシート!K34="","-",データとりまとめシート!K34)</f>
        <v>-</v>
      </c>
      <c r="L57" s="363"/>
      <c r="M57" s="261" t="str">
        <f t="shared" si="8"/>
        <v>-</v>
      </c>
      <c r="O57" s="254" t="str">
        <f>データとりまとめシート!O66</f>
        <v/>
      </c>
      <c r="P57" s="254" t="str">
        <f>データとりまとめシート!P66</f>
        <v/>
      </c>
      <c r="Q57" s="256" t="str">
        <f>データとりまとめシート!R66</f>
        <v/>
      </c>
    </row>
    <row r="58" spans="1:17" ht="20.25" customHeight="1">
      <c r="A58" s="261" t="str">
        <f>IF(データとりまとめシート!B35="","-",データとりまとめシート!B35)</f>
        <v>-</v>
      </c>
      <c r="B58" s="333" t="str">
        <f>IF(A58="-","-",データとりまとめシート!C35)</f>
        <v>-</v>
      </c>
      <c r="C58" s="333"/>
      <c r="D58" s="261" t="str">
        <f>IF(データとりまとめシート!D35="","-",IF(データとりまとめシート!D35=1,"男","女"))</f>
        <v>-</v>
      </c>
      <c r="E58" s="333" t="str">
        <f>IF(データとりまとめシート!F35="","-",データとりまとめシート!F35)</f>
        <v>-</v>
      </c>
      <c r="F58" s="333"/>
      <c r="G58" s="363" t="str">
        <f>IF(データとりまとめシート!G35="","-",データとりまとめシート!G35)</f>
        <v>-</v>
      </c>
      <c r="H58" s="363"/>
      <c r="I58" s="333" t="str">
        <f>IF(データとりまとめシート!J35="","-",データとりまとめシート!J35)</f>
        <v>-</v>
      </c>
      <c r="J58" s="333"/>
      <c r="K58" s="363" t="str">
        <f>IF(データとりまとめシート!K35="","-",データとりまとめシート!K35)</f>
        <v>-</v>
      </c>
      <c r="L58" s="363"/>
      <c r="M58" s="261" t="str">
        <f t="shared" si="8"/>
        <v>-</v>
      </c>
      <c r="Q58" s="30"/>
    </row>
    <row r="59" spans="1:17" ht="20.25" customHeight="1">
      <c r="A59" s="261" t="str">
        <f>IF(データとりまとめシート!B36="","-",データとりまとめシート!B36)</f>
        <v>-</v>
      </c>
      <c r="B59" s="333" t="str">
        <f>IF(A59="-","-",データとりまとめシート!C36)</f>
        <v>-</v>
      </c>
      <c r="C59" s="333"/>
      <c r="D59" s="261" t="str">
        <f>IF(データとりまとめシート!D36="","-",IF(データとりまとめシート!D36=1,"男","女"))</f>
        <v>-</v>
      </c>
      <c r="E59" s="333" t="str">
        <f>IF(データとりまとめシート!F36="","-",データとりまとめシート!F36)</f>
        <v>-</v>
      </c>
      <c r="F59" s="333"/>
      <c r="G59" s="363" t="str">
        <f>IF(データとりまとめシート!G36="","-",データとりまとめシート!G36)</f>
        <v>-</v>
      </c>
      <c r="H59" s="363"/>
      <c r="I59" s="333" t="str">
        <f>IF(データとりまとめシート!J36="","-",データとりまとめシート!J36)</f>
        <v>-</v>
      </c>
      <c r="J59" s="333"/>
      <c r="K59" s="363" t="str">
        <f>IF(データとりまとめシート!K36="","-",データとりまとめシート!K36)</f>
        <v>-</v>
      </c>
      <c r="L59" s="363"/>
      <c r="M59" s="261" t="str">
        <f t="shared" si="8"/>
        <v>-</v>
      </c>
      <c r="Q59" s="30"/>
    </row>
    <row r="60" spans="1:17" ht="20.25" customHeight="1">
      <c r="A60" s="261" t="str">
        <f>IF(データとりまとめシート!B37="","-",データとりまとめシート!B37)</f>
        <v>-</v>
      </c>
      <c r="B60" s="333" t="str">
        <f>IF(A60="-","-",データとりまとめシート!C37)</f>
        <v>-</v>
      </c>
      <c r="C60" s="333"/>
      <c r="D60" s="261" t="str">
        <f>IF(データとりまとめシート!D37="","-",IF(データとりまとめシート!D37=1,"男","女"))</f>
        <v>-</v>
      </c>
      <c r="E60" s="333" t="str">
        <f>IF(データとりまとめシート!F37="","-",データとりまとめシート!F37)</f>
        <v>-</v>
      </c>
      <c r="F60" s="333"/>
      <c r="G60" s="363" t="str">
        <f>IF(データとりまとめシート!G37="","-",データとりまとめシート!G37)</f>
        <v>-</v>
      </c>
      <c r="H60" s="363"/>
      <c r="I60" s="333" t="str">
        <f>IF(データとりまとめシート!J37="","-",データとりまとめシート!J37)</f>
        <v>-</v>
      </c>
      <c r="J60" s="333"/>
      <c r="K60" s="363" t="str">
        <f>IF(データとりまとめシート!K37="","-",データとりまとめシート!K37)</f>
        <v>-</v>
      </c>
      <c r="L60" s="363"/>
      <c r="M60" s="261" t="str">
        <f t="shared" si="8"/>
        <v>-</v>
      </c>
    </row>
    <row r="61" spans="1:17" ht="20.25" customHeight="1">
      <c r="A61" s="261" t="str">
        <f>IF(データとりまとめシート!B38="","-",データとりまとめシート!B38)</f>
        <v>-</v>
      </c>
      <c r="B61" s="333" t="str">
        <f>IF(A61="-","-",データとりまとめシート!C38)</f>
        <v>-</v>
      </c>
      <c r="C61" s="333"/>
      <c r="D61" s="261" t="str">
        <f>IF(データとりまとめシート!D38="","-",IF(データとりまとめシート!D38=1,"男","女"))</f>
        <v>-</v>
      </c>
      <c r="E61" s="333" t="str">
        <f>IF(データとりまとめシート!F38="","-",データとりまとめシート!F38)</f>
        <v>-</v>
      </c>
      <c r="F61" s="333"/>
      <c r="G61" s="363" t="str">
        <f>IF(データとりまとめシート!G38="","-",データとりまとめシート!G38)</f>
        <v>-</v>
      </c>
      <c r="H61" s="363"/>
      <c r="I61" s="333" t="str">
        <f>IF(データとりまとめシート!J38="","-",データとりまとめシート!J38)</f>
        <v>-</v>
      </c>
      <c r="J61" s="333"/>
      <c r="K61" s="363" t="str">
        <f>IF(データとりまとめシート!K38="","-",データとりまとめシート!K38)</f>
        <v>-</v>
      </c>
      <c r="L61" s="363"/>
      <c r="M61" s="261" t="str">
        <f t="shared" si="8"/>
        <v>-</v>
      </c>
    </row>
    <row r="62" spans="1:17" ht="20.25" customHeight="1">
      <c r="A62" s="261" t="str">
        <f>IF(データとりまとめシート!B39="","-",データとりまとめシート!B39)</f>
        <v>-</v>
      </c>
      <c r="B62" s="333" t="str">
        <f>IF(A62="-","-",データとりまとめシート!C39)</f>
        <v>-</v>
      </c>
      <c r="C62" s="333"/>
      <c r="D62" s="261" t="str">
        <f>IF(データとりまとめシート!D39="","-",IF(データとりまとめシート!D39=1,"男","女"))</f>
        <v>-</v>
      </c>
      <c r="E62" s="333" t="str">
        <f>IF(データとりまとめシート!F39="","-",データとりまとめシート!F39)</f>
        <v>-</v>
      </c>
      <c r="F62" s="333"/>
      <c r="G62" s="363" t="str">
        <f>IF(データとりまとめシート!G39="","-",データとりまとめシート!G39)</f>
        <v>-</v>
      </c>
      <c r="H62" s="363"/>
      <c r="I62" s="333" t="str">
        <f>IF(データとりまとめシート!J39="","-",データとりまとめシート!J39)</f>
        <v>-</v>
      </c>
      <c r="J62" s="333"/>
      <c r="K62" s="363" t="str">
        <f>IF(データとりまとめシート!K39="","-",データとりまとめシート!K39)</f>
        <v>-</v>
      </c>
      <c r="L62" s="363"/>
      <c r="M62" s="261" t="str">
        <f t="shared" si="8"/>
        <v>-</v>
      </c>
    </row>
    <row r="63" spans="1:17" ht="20.25" customHeight="1">
      <c r="A63" s="261" t="str">
        <f>IF(データとりまとめシート!B40="","-",データとりまとめシート!B40)</f>
        <v>-</v>
      </c>
      <c r="B63" s="333" t="str">
        <f>IF(A63="-","-",データとりまとめシート!C40)</f>
        <v>-</v>
      </c>
      <c r="C63" s="333"/>
      <c r="D63" s="261" t="str">
        <f>IF(データとりまとめシート!D40="","-",IF(データとりまとめシート!D40=1,"男","女"))</f>
        <v>-</v>
      </c>
      <c r="E63" s="333" t="str">
        <f>IF(データとりまとめシート!F40="","-",データとりまとめシート!F40)</f>
        <v>-</v>
      </c>
      <c r="F63" s="333"/>
      <c r="G63" s="363" t="str">
        <f>IF(データとりまとめシート!G40="","-",データとりまとめシート!G40)</f>
        <v>-</v>
      </c>
      <c r="H63" s="363"/>
      <c r="I63" s="333" t="str">
        <f>IF(データとりまとめシート!J40="","-",データとりまとめシート!J40)</f>
        <v>-</v>
      </c>
      <c r="J63" s="333"/>
      <c r="K63" s="363" t="str">
        <f>IF(データとりまとめシート!K40="","-",データとりまとめシート!K40)</f>
        <v>-</v>
      </c>
      <c r="L63" s="363"/>
      <c r="M63" s="261" t="str">
        <f t="shared" si="8"/>
        <v>-</v>
      </c>
    </row>
    <row r="64" spans="1:17" ht="20.25" customHeight="1">
      <c r="A64" s="261" t="str">
        <f>IF(データとりまとめシート!B41="","-",データとりまとめシート!B41)</f>
        <v>-</v>
      </c>
      <c r="B64" s="333" t="str">
        <f>IF(A64="-","-",データとりまとめシート!C41)</f>
        <v>-</v>
      </c>
      <c r="C64" s="333"/>
      <c r="D64" s="261" t="str">
        <f>IF(データとりまとめシート!D41="","-",IF(データとりまとめシート!D41=1,"男","女"))</f>
        <v>-</v>
      </c>
      <c r="E64" s="333" t="str">
        <f>IF(データとりまとめシート!F41="","-",データとりまとめシート!F41)</f>
        <v>-</v>
      </c>
      <c r="F64" s="333"/>
      <c r="G64" s="363" t="str">
        <f>IF(データとりまとめシート!G41="","-",データとりまとめシート!G41)</f>
        <v>-</v>
      </c>
      <c r="H64" s="363"/>
      <c r="I64" s="333" t="str">
        <f>IF(データとりまとめシート!J41="","-",データとりまとめシート!J41)</f>
        <v>-</v>
      </c>
      <c r="J64" s="333"/>
      <c r="K64" s="363" t="str">
        <f>IF(データとりまとめシート!K41="","-",データとりまとめシート!K41)</f>
        <v>-</v>
      </c>
      <c r="L64" s="363"/>
      <c r="M64" s="261" t="str">
        <f t="shared" si="8"/>
        <v>-</v>
      </c>
    </row>
    <row r="65" spans="1:14" ht="20.25" customHeight="1">
      <c r="A65" s="261" t="str">
        <f>IF(データとりまとめシート!B42="","-",データとりまとめシート!B42)</f>
        <v>-</v>
      </c>
      <c r="B65" s="333" t="str">
        <f>IF(A65="-","-",データとりまとめシート!C42)</f>
        <v>-</v>
      </c>
      <c r="C65" s="333"/>
      <c r="D65" s="261" t="str">
        <f>IF(データとりまとめシート!D42="","-",IF(データとりまとめシート!D42=1,"男","女"))</f>
        <v>-</v>
      </c>
      <c r="E65" s="333" t="str">
        <f>IF(データとりまとめシート!F42="","-",データとりまとめシート!F42)</f>
        <v>-</v>
      </c>
      <c r="F65" s="333"/>
      <c r="G65" s="363" t="str">
        <f>IF(データとりまとめシート!G42="","-",データとりまとめシート!G42)</f>
        <v>-</v>
      </c>
      <c r="H65" s="363"/>
      <c r="I65" s="333" t="str">
        <f>IF(データとりまとめシート!J42="","-",データとりまとめシート!J42)</f>
        <v>-</v>
      </c>
      <c r="J65" s="333"/>
      <c r="K65" s="363" t="str">
        <f>IF(データとりまとめシート!K42="","-",データとりまとめシート!K42)</f>
        <v>-</v>
      </c>
      <c r="L65" s="363"/>
      <c r="M65" s="261" t="str">
        <f t="shared" si="8"/>
        <v>-</v>
      </c>
    </row>
    <row r="66" spans="1:14" ht="20.25" customHeight="1">
      <c r="A66" s="261" t="str">
        <f>IF(データとりまとめシート!B43="","-",データとりまとめシート!B43)</f>
        <v>-</v>
      </c>
      <c r="B66" s="333" t="str">
        <f>IF(A66="-","-",データとりまとめシート!C43)</f>
        <v>-</v>
      </c>
      <c r="C66" s="333"/>
      <c r="D66" s="261" t="str">
        <f>IF(データとりまとめシート!D43="","-",IF(データとりまとめシート!D43=1,"男","女"))</f>
        <v>-</v>
      </c>
      <c r="E66" s="333" t="str">
        <f>IF(データとりまとめシート!F43="","-",データとりまとめシート!F43)</f>
        <v>-</v>
      </c>
      <c r="F66" s="333"/>
      <c r="G66" s="363" t="str">
        <f>IF(データとりまとめシート!G43="","-",データとりまとめシート!G43)</f>
        <v>-</v>
      </c>
      <c r="H66" s="363"/>
      <c r="I66" s="333" t="str">
        <f>IF(データとりまとめシート!J43="","-",データとりまとめシート!J43)</f>
        <v>-</v>
      </c>
      <c r="J66" s="333"/>
      <c r="K66" s="363" t="str">
        <f>IF(データとりまとめシート!K43="","-",データとりまとめシート!K43)</f>
        <v>-</v>
      </c>
      <c r="L66" s="363"/>
      <c r="M66" s="261" t="str">
        <f t="shared" si="8"/>
        <v>-</v>
      </c>
    </row>
    <row r="67" spans="1:14" ht="20.25" customHeight="1">
      <c r="A67" s="261" t="str">
        <f>IF(データとりまとめシート!B44="","-",データとりまとめシート!B44)</f>
        <v>-</v>
      </c>
      <c r="B67" s="333" t="str">
        <f>IF(A67="-","-",データとりまとめシート!C44)</f>
        <v>-</v>
      </c>
      <c r="C67" s="333"/>
      <c r="D67" s="261" t="str">
        <f>IF(データとりまとめシート!D44="","-",IF(データとりまとめシート!D44=1,"男","女"))</f>
        <v>-</v>
      </c>
      <c r="E67" s="333" t="str">
        <f>IF(データとりまとめシート!F44="","-",データとりまとめシート!F44)</f>
        <v>-</v>
      </c>
      <c r="F67" s="333"/>
      <c r="G67" s="363" t="str">
        <f>IF(データとりまとめシート!G44="","-",データとりまとめシート!G44)</f>
        <v>-</v>
      </c>
      <c r="H67" s="363"/>
      <c r="I67" s="333" t="str">
        <f>IF(データとりまとめシート!J44="","-",データとりまとめシート!J44)</f>
        <v>-</v>
      </c>
      <c r="J67" s="333"/>
      <c r="K67" s="363" t="str">
        <f>IF(データとりまとめシート!K44="","-",データとりまとめシート!K44)</f>
        <v>-</v>
      </c>
      <c r="L67" s="363"/>
      <c r="M67" s="261" t="str">
        <f t="shared" si="8"/>
        <v>-</v>
      </c>
    </row>
    <row r="68" spans="1:14" ht="20.25" customHeight="1">
      <c r="A68" s="261" t="str">
        <f>IF(データとりまとめシート!B45="","-",データとりまとめシート!B45)</f>
        <v>-</v>
      </c>
      <c r="B68" s="333" t="str">
        <f>IF(A68="-","-",データとりまとめシート!C45)</f>
        <v>-</v>
      </c>
      <c r="C68" s="333"/>
      <c r="D68" s="261" t="str">
        <f>IF(データとりまとめシート!D45="","-",IF(データとりまとめシート!D45=1,"男","女"))</f>
        <v>-</v>
      </c>
      <c r="E68" s="333" t="str">
        <f>IF(データとりまとめシート!F45="","-",データとりまとめシート!F45)</f>
        <v>-</v>
      </c>
      <c r="F68" s="333"/>
      <c r="G68" s="363" t="str">
        <f>IF(データとりまとめシート!G45="","-",データとりまとめシート!G45)</f>
        <v>-</v>
      </c>
      <c r="H68" s="363"/>
      <c r="I68" s="333" t="str">
        <f>IF(データとりまとめシート!J45="","-",データとりまとめシート!J45)</f>
        <v>-</v>
      </c>
      <c r="J68" s="333"/>
      <c r="K68" s="363" t="str">
        <f>IF(データとりまとめシート!K45="","-",データとりまとめシート!K45)</f>
        <v>-</v>
      </c>
      <c r="L68" s="363"/>
      <c r="M68" s="261" t="str">
        <f t="shared" si="8"/>
        <v>-</v>
      </c>
    </row>
    <row r="69" spans="1:14" ht="20.25" customHeight="1">
      <c r="A69" s="261" t="str">
        <f>IF(データとりまとめシート!B46="","-",データとりまとめシート!B46)</f>
        <v>-</v>
      </c>
      <c r="B69" s="333" t="str">
        <f>IF(A69="-","-",データとりまとめシート!C46)</f>
        <v>-</v>
      </c>
      <c r="C69" s="333"/>
      <c r="D69" s="261" t="str">
        <f>IF(データとりまとめシート!D46="","-",IF(データとりまとめシート!D46=1,"男","女"))</f>
        <v>-</v>
      </c>
      <c r="E69" s="333" t="str">
        <f>IF(データとりまとめシート!F46="","-",データとりまとめシート!F46)</f>
        <v>-</v>
      </c>
      <c r="F69" s="333"/>
      <c r="G69" s="363" t="str">
        <f>IF(データとりまとめシート!G46="","-",データとりまとめシート!G46)</f>
        <v>-</v>
      </c>
      <c r="H69" s="363"/>
      <c r="I69" s="333" t="str">
        <f>IF(データとりまとめシート!J46="","-",データとりまとめシート!J46)</f>
        <v>-</v>
      </c>
      <c r="J69" s="333"/>
      <c r="K69" s="363" t="str">
        <f>IF(データとりまとめシート!K46="","-",データとりまとめシート!K46)</f>
        <v>-</v>
      </c>
      <c r="L69" s="363"/>
      <c r="M69" s="261" t="str">
        <f t="shared" si="8"/>
        <v>-</v>
      </c>
      <c r="N69" s="30" t="str">
        <f>M$3&amp;"②"</f>
        <v>0②</v>
      </c>
    </row>
    <row r="70" spans="1:14" ht="20.25" customHeight="1">
      <c r="A70" s="261" t="str">
        <f>IF(データとりまとめシート!B47="","-",データとりまとめシート!B47)</f>
        <v>-</v>
      </c>
      <c r="B70" s="333" t="str">
        <f>IF(A70="-","-",データとりまとめシート!C47)</f>
        <v>-</v>
      </c>
      <c r="C70" s="333"/>
      <c r="D70" s="261" t="str">
        <f>IF(データとりまとめシート!D47="","-",IF(データとりまとめシート!D47=1,"男","女"))</f>
        <v>-</v>
      </c>
      <c r="E70" s="333" t="str">
        <f>IF(データとりまとめシート!F47="","-",データとりまとめシート!F47)</f>
        <v>-</v>
      </c>
      <c r="F70" s="333"/>
      <c r="G70" s="363" t="str">
        <f>IF(データとりまとめシート!G47="","-",データとりまとめシート!G47)</f>
        <v>-</v>
      </c>
      <c r="H70" s="363"/>
      <c r="I70" s="333" t="str">
        <f>IF(データとりまとめシート!J47="","-",データとりまとめシート!J47)</f>
        <v>-</v>
      </c>
      <c r="J70" s="333"/>
      <c r="K70" s="363" t="str">
        <f>IF(データとりまとめシート!K47="","-",データとりまとめシート!K47)</f>
        <v>-</v>
      </c>
      <c r="L70" s="363"/>
      <c r="M70" s="261" t="str">
        <f t="shared" si="8"/>
        <v>-</v>
      </c>
    </row>
    <row r="71" spans="1:14" ht="20.25" customHeight="1">
      <c r="A71" s="261" t="str">
        <f>IF(データとりまとめシート!B48="","-",データとりまとめシート!B48)</f>
        <v>-</v>
      </c>
      <c r="B71" s="333" t="str">
        <f>IF(A71="-","-",データとりまとめシート!C48)</f>
        <v>-</v>
      </c>
      <c r="C71" s="333"/>
      <c r="D71" s="261" t="str">
        <f>IF(データとりまとめシート!D48="","-",IF(データとりまとめシート!D48=1,"男","女"))</f>
        <v>-</v>
      </c>
      <c r="E71" s="333" t="str">
        <f>IF(データとりまとめシート!F48="","-",データとりまとめシート!F48)</f>
        <v>-</v>
      </c>
      <c r="F71" s="333"/>
      <c r="G71" s="363" t="str">
        <f>IF(データとりまとめシート!G48="","-",データとりまとめシート!G48)</f>
        <v>-</v>
      </c>
      <c r="H71" s="363"/>
      <c r="I71" s="333" t="str">
        <f>IF(データとりまとめシート!J48="","-",データとりまとめシート!J48)</f>
        <v>-</v>
      </c>
      <c r="J71" s="333"/>
      <c r="K71" s="363" t="str">
        <f>IF(データとりまとめシート!K48="","-",データとりまとめシート!K48)</f>
        <v>-</v>
      </c>
      <c r="L71" s="363"/>
      <c r="M71" s="261" t="str">
        <f t="shared" si="8"/>
        <v>-</v>
      </c>
    </row>
    <row r="72" spans="1:14" ht="20.25" customHeight="1">
      <c r="A72" s="261" t="str">
        <f>IF(データとりまとめシート!B49="","-",データとりまとめシート!B49)</f>
        <v>-</v>
      </c>
      <c r="B72" s="333" t="str">
        <f>IF(A72="-","-",データとりまとめシート!C49)</f>
        <v>-</v>
      </c>
      <c r="C72" s="333"/>
      <c r="D72" s="261" t="str">
        <f>IF(データとりまとめシート!D49="","-",IF(データとりまとめシート!D49=1,"男","女"))</f>
        <v>-</v>
      </c>
      <c r="E72" s="333" t="str">
        <f>IF(データとりまとめシート!F49="","-",データとりまとめシート!F49)</f>
        <v>-</v>
      </c>
      <c r="F72" s="333"/>
      <c r="G72" s="363" t="str">
        <f>IF(データとりまとめシート!G49="","-",データとりまとめシート!G49)</f>
        <v>-</v>
      </c>
      <c r="H72" s="363"/>
      <c r="I72" s="333" t="str">
        <f>IF(データとりまとめシート!J49="","-",データとりまとめシート!J49)</f>
        <v>-</v>
      </c>
      <c r="J72" s="333"/>
      <c r="K72" s="363" t="str">
        <f>IF(データとりまとめシート!K49="","-",データとりまとめシート!K49)</f>
        <v>-</v>
      </c>
      <c r="L72" s="363"/>
      <c r="M72" s="261" t="str">
        <f t="shared" si="8"/>
        <v>-</v>
      </c>
    </row>
    <row r="73" spans="1:14" ht="20.25" customHeight="1">
      <c r="A73" s="261" t="str">
        <f>IF(データとりまとめシート!B50="","-",データとりまとめシート!B50)</f>
        <v>-</v>
      </c>
      <c r="B73" s="333" t="str">
        <f>IF(A73="-","-",データとりまとめシート!C50)</f>
        <v>-</v>
      </c>
      <c r="C73" s="333"/>
      <c r="D73" s="261" t="str">
        <f>IF(データとりまとめシート!D50="","-",IF(データとりまとめシート!D50=1,"男","女"))</f>
        <v>-</v>
      </c>
      <c r="E73" s="333" t="str">
        <f>IF(データとりまとめシート!F50="","-",データとりまとめシート!F50)</f>
        <v>-</v>
      </c>
      <c r="F73" s="333"/>
      <c r="G73" s="363" t="str">
        <f>IF(データとりまとめシート!G50="","-",データとりまとめシート!G50)</f>
        <v>-</v>
      </c>
      <c r="H73" s="363"/>
      <c r="I73" s="333" t="str">
        <f>IF(データとりまとめシート!J50="","-",データとりまとめシート!J50)</f>
        <v>-</v>
      </c>
      <c r="J73" s="333"/>
      <c r="K73" s="363" t="str">
        <f>IF(データとりまとめシート!K50="","-",データとりまとめシート!K50)</f>
        <v>-</v>
      </c>
      <c r="L73" s="363"/>
      <c r="M73" s="261" t="str">
        <f t="shared" si="8"/>
        <v>-</v>
      </c>
    </row>
    <row r="74" spans="1:14" ht="20.25" customHeight="1">
      <c r="A74" s="261" t="str">
        <f>IF(データとりまとめシート!B51="","-",データとりまとめシート!B51)</f>
        <v>-</v>
      </c>
      <c r="B74" s="333" t="str">
        <f>IF(A74="-","-",データとりまとめシート!C51)</f>
        <v>-</v>
      </c>
      <c r="C74" s="333"/>
      <c r="D74" s="261" t="str">
        <f>IF(データとりまとめシート!D51="","-",IF(データとりまとめシート!D51=1,"男","女"))</f>
        <v>-</v>
      </c>
      <c r="E74" s="333" t="str">
        <f>IF(データとりまとめシート!F51="","-",データとりまとめシート!F51)</f>
        <v>-</v>
      </c>
      <c r="F74" s="333"/>
      <c r="G74" s="363" t="str">
        <f>IF(データとりまとめシート!G51="","-",データとりまとめシート!G51)</f>
        <v>-</v>
      </c>
      <c r="H74" s="363"/>
      <c r="I74" s="333" t="str">
        <f>IF(データとりまとめシート!J51="","-",データとりまとめシート!J51)</f>
        <v>-</v>
      </c>
      <c r="J74" s="333"/>
      <c r="K74" s="363" t="str">
        <f>IF(データとりまとめシート!K51="","-",データとりまとめシート!K51)</f>
        <v>-</v>
      </c>
      <c r="L74" s="363"/>
      <c r="M74" s="261" t="str">
        <f t="shared" si="8"/>
        <v>-</v>
      </c>
    </row>
    <row r="75" spans="1:14" ht="20.25" customHeight="1">
      <c r="A75" s="261" t="str">
        <f>IF(データとりまとめシート!B52="","-",データとりまとめシート!B52)</f>
        <v>-</v>
      </c>
      <c r="B75" s="333" t="str">
        <f>IF(A75="-","-",データとりまとめシート!C52)</f>
        <v>-</v>
      </c>
      <c r="C75" s="333"/>
      <c r="D75" s="261" t="str">
        <f>IF(データとりまとめシート!D52="","-",IF(データとりまとめシート!D52=1,"男","女"))</f>
        <v>-</v>
      </c>
      <c r="E75" s="333" t="str">
        <f>IF(データとりまとめシート!F52="","-",データとりまとめシート!F52)</f>
        <v>-</v>
      </c>
      <c r="F75" s="333"/>
      <c r="G75" s="363" t="str">
        <f>IF(データとりまとめシート!G52="","-",データとりまとめシート!G52)</f>
        <v>-</v>
      </c>
      <c r="H75" s="363"/>
      <c r="I75" s="333" t="str">
        <f>IF(データとりまとめシート!J52="","-",データとりまとめシート!J52)</f>
        <v>-</v>
      </c>
      <c r="J75" s="333"/>
      <c r="K75" s="363" t="str">
        <f>IF(データとりまとめシート!K52="","-",データとりまとめシート!K52)</f>
        <v>-</v>
      </c>
      <c r="L75" s="363"/>
      <c r="M75" s="261" t="str">
        <f t="shared" si="8"/>
        <v>-</v>
      </c>
    </row>
    <row r="76" spans="1:14" ht="20.25" customHeight="1">
      <c r="A76" s="261" t="str">
        <f>IF(データとりまとめシート!B53="","-",データとりまとめシート!B53)</f>
        <v>-</v>
      </c>
      <c r="B76" s="333" t="str">
        <f>IF(A76="-","-",データとりまとめシート!C53)</f>
        <v>-</v>
      </c>
      <c r="C76" s="333"/>
      <c r="D76" s="261" t="str">
        <f>IF(データとりまとめシート!D53="","-",IF(データとりまとめシート!D53=1,"男","女"))</f>
        <v>-</v>
      </c>
      <c r="E76" s="333" t="str">
        <f>IF(データとりまとめシート!F53="","-",データとりまとめシート!F53)</f>
        <v>-</v>
      </c>
      <c r="F76" s="333"/>
      <c r="G76" s="363" t="str">
        <f>IF(データとりまとめシート!G53="","-",データとりまとめシート!G53)</f>
        <v>-</v>
      </c>
      <c r="H76" s="363"/>
      <c r="I76" s="333" t="str">
        <f>IF(データとりまとめシート!J53="","-",データとりまとめシート!J53)</f>
        <v>-</v>
      </c>
      <c r="J76" s="333"/>
      <c r="K76" s="363" t="str">
        <f>IF(データとりまとめシート!K53="","-",データとりまとめシート!K53)</f>
        <v>-</v>
      </c>
      <c r="L76" s="363"/>
      <c r="M76" s="261" t="str">
        <f t="shared" si="8"/>
        <v>-</v>
      </c>
    </row>
    <row r="77" spans="1:14" ht="20.25" customHeight="1">
      <c r="A77" s="261" t="str">
        <f>IF(データとりまとめシート!B54="","-",データとりまとめシート!B54)</f>
        <v>-</v>
      </c>
      <c r="B77" s="333" t="str">
        <f>IF(A77="-","-",データとりまとめシート!C54)</f>
        <v>-</v>
      </c>
      <c r="C77" s="333"/>
      <c r="D77" s="261" t="str">
        <f>IF(データとりまとめシート!D54="","-",IF(データとりまとめシート!D54=1,"男","女"))</f>
        <v>-</v>
      </c>
      <c r="E77" s="333" t="str">
        <f>IF(データとりまとめシート!F54="","-",データとりまとめシート!F54)</f>
        <v>-</v>
      </c>
      <c r="F77" s="333"/>
      <c r="G77" s="363" t="str">
        <f>IF(データとりまとめシート!G54="","-",データとりまとめシート!G54)</f>
        <v>-</v>
      </c>
      <c r="H77" s="363"/>
      <c r="I77" s="333" t="str">
        <f>IF(データとりまとめシート!J54="","-",データとりまとめシート!J54)</f>
        <v>-</v>
      </c>
      <c r="J77" s="333"/>
      <c r="K77" s="363" t="str">
        <f>IF(データとりまとめシート!K54="","-",データとりまとめシート!K54)</f>
        <v>-</v>
      </c>
      <c r="L77" s="363"/>
      <c r="M77" s="261" t="str">
        <f t="shared" ref="M77:M108" si="9">IF(A77="-","-","有")</f>
        <v>-</v>
      </c>
    </row>
    <row r="78" spans="1:14" ht="20.25" customHeight="1">
      <c r="A78" s="261" t="str">
        <f>IF(データとりまとめシート!B55="","-",データとりまとめシート!B55)</f>
        <v>-</v>
      </c>
      <c r="B78" s="333" t="str">
        <f>IF(A78="-","-",データとりまとめシート!C55)</f>
        <v>-</v>
      </c>
      <c r="C78" s="333"/>
      <c r="D78" s="261" t="str">
        <f>IF(データとりまとめシート!D55="","-",IF(データとりまとめシート!D55=1,"男","女"))</f>
        <v>-</v>
      </c>
      <c r="E78" s="333" t="str">
        <f>IF(データとりまとめシート!F55="","-",データとりまとめシート!F55)</f>
        <v>-</v>
      </c>
      <c r="F78" s="333"/>
      <c r="G78" s="363" t="str">
        <f>IF(データとりまとめシート!G55="","-",データとりまとめシート!G55)</f>
        <v>-</v>
      </c>
      <c r="H78" s="363"/>
      <c r="I78" s="333" t="str">
        <f>IF(データとりまとめシート!J55="","-",データとりまとめシート!J55)</f>
        <v>-</v>
      </c>
      <c r="J78" s="333"/>
      <c r="K78" s="363" t="str">
        <f>IF(データとりまとめシート!K55="","-",データとりまとめシート!K55)</f>
        <v>-</v>
      </c>
      <c r="L78" s="363"/>
      <c r="M78" s="261" t="str">
        <f t="shared" si="9"/>
        <v>-</v>
      </c>
    </row>
    <row r="79" spans="1:14" ht="20.25" customHeight="1">
      <c r="A79" s="261" t="str">
        <f>IF(データとりまとめシート!B56="","-",データとりまとめシート!B56)</f>
        <v>-</v>
      </c>
      <c r="B79" s="333" t="str">
        <f>IF(A79="-","-",データとりまとめシート!C56)</f>
        <v>-</v>
      </c>
      <c r="C79" s="333"/>
      <c r="D79" s="261" t="str">
        <f>IF(データとりまとめシート!D56="","-",IF(データとりまとめシート!D56=1,"男","女"))</f>
        <v>-</v>
      </c>
      <c r="E79" s="333" t="str">
        <f>IF(データとりまとめシート!F56="","-",データとりまとめシート!F56)</f>
        <v>-</v>
      </c>
      <c r="F79" s="333"/>
      <c r="G79" s="363" t="str">
        <f>IF(データとりまとめシート!G56="","-",データとりまとめシート!G56)</f>
        <v>-</v>
      </c>
      <c r="H79" s="363"/>
      <c r="I79" s="333" t="str">
        <f>IF(データとりまとめシート!J56="","-",データとりまとめシート!J56)</f>
        <v>-</v>
      </c>
      <c r="J79" s="333"/>
      <c r="K79" s="363" t="str">
        <f>IF(データとりまとめシート!K56="","-",データとりまとめシート!K56)</f>
        <v>-</v>
      </c>
      <c r="L79" s="363"/>
      <c r="M79" s="261" t="str">
        <f t="shared" si="9"/>
        <v>-</v>
      </c>
    </row>
    <row r="80" spans="1:14" ht="20.25" customHeight="1">
      <c r="A80" s="261" t="str">
        <f>IF(データとりまとめシート!B57="","-",データとりまとめシート!B57)</f>
        <v>-</v>
      </c>
      <c r="B80" s="333" t="str">
        <f>IF(A80="-","-",データとりまとめシート!C57)</f>
        <v>-</v>
      </c>
      <c r="C80" s="333"/>
      <c r="D80" s="261" t="str">
        <f>IF(データとりまとめシート!D57="","-",IF(データとりまとめシート!D57=1,"男","女"))</f>
        <v>-</v>
      </c>
      <c r="E80" s="333" t="str">
        <f>IF(データとりまとめシート!F57="","-",データとりまとめシート!F57)</f>
        <v>-</v>
      </c>
      <c r="F80" s="333"/>
      <c r="G80" s="363" t="str">
        <f>IF(データとりまとめシート!G57="","-",データとりまとめシート!G57)</f>
        <v>-</v>
      </c>
      <c r="H80" s="363"/>
      <c r="I80" s="333" t="str">
        <f>IF(データとりまとめシート!J57="","-",データとりまとめシート!J57)</f>
        <v>-</v>
      </c>
      <c r="J80" s="333"/>
      <c r="K80" s="363" t="str">
        <f>IF(データとりまとめシート!K57="","-",データとりまとめシート!K57)</f>
        <v>-</v>
      </c>
      <c r="L80" s="363"/>
      <c r="M80" s="261" t="str">
        <f t="shared" si="9"/>
        <v>-</v>
      </c>
    </row>
    <row r="81" spans="1:13" ht="20.25" customHeight="1">
      <c r="A81" s="261" t="str">
        <f>IF(データとりまとめシート!B58="","-",データとりまとめシート!B58)</f>
        <v>-</v>
      </c>
      <c r="B81" s="333" t="str">
        <f>IF(A81="-","-",データとりまとめシート!C58)</f>
        <v>-</v>
      </c>
      <c r="C81" s="333"/>
      <c r="D81" s="261" t="str">
        <f>IF(データとりまとめシート!D58="","-",IF(データとりまとめシート!D58=1,"男","女"))</f>
        <v>-</v>
      </c>
      <c r="E81" s="333" t="str">
        <f>IF(データとりまとめシート!F58="","-",データとりまとめシート!F58)</f>
        <v>-</v>
      </c>
      <c r="F81" s="333"/>
      <c r="G81" s="363" t="str">
        <f>IF(データとりまとめシート!G58="","-",データとりまとめシート!G58)</f>
        <v>-</v>
      </c>
      <c r="H81" s="363"/>
      <c r="I81" s="333" t="str">
        <f>IF(データとりまとめシート!J58="","-",データとりまとめシート!J58)</f>
        <v>-</v>
      </c>
      <c r="J81" s="333"/>
      <c r="K81" s="363" t="str">
        <f>IF(データとりまとめシート!K58="","-",データとりまとめシート!K58)</f>
        <v>-</v>
      </c>
      <c r="L81" s="363"/>
      <c r="M81" s="261" t="str">
        <f t="shared" si="9"/>
        <v>-</v>
      </c>
    </row>
    <row r="82" spans="1:13" ht="20.25" customHeight="1">
      <c r="A82" s="261" t="str">
        <f>IF(データとりまとめシート!B59="","-",データとりまとめシート!B59)</f>
        <v>-</v>
      </c>
      <c r="B82" s="333" t="str">
        <f>IF(A82="-","-",データとりまとめシート!C59)</f>
        <v>-</v>
      </c>
      <c r="C82" s="333"/>
      <c r="D82" s="261" t="str">
        <f>IF(データとりまとめシート!D59="","-",IF(データとりまとめシート!D59=1,"男","女"))</f>
        <v>-</v>
      </c>
      <c r="E82" s="333" t="str">
        <f>IF(データとりまとめシート!F59="","-",データとりまとめシート!F59)</f>
        <v>-</v>
      </c>
      <c r="F82" s="333"/>
      <c r="G82" s="363" t="str">
        <f>IF(データとりまとめシート!G59="","-",データとりまとめシート!G59)</f>
        <v>-</v>
      </c>
      <c r="H82" s="363"/>
      <c r="I82" s="333" t="str">
        <f>IF(データとりまとめシート!J59="","-",データとりまとめシート!J59)</f>
        <v>-</v>
      </c>
      <c r="J82" s="333"/>
      <c r="K82" s="363" t="str">
        <f>IF(データとりまとめシート!K59="","-",データとりまとめシート!K59)</f>
        <v>-</v>
      </c>
      <c r="L82" s="363"/>
      <c r="M82" s="261" t="str">
        <f t="shared" si="9"/>
        <v>-</v>
      </c>
    </row>
    <row r="83" spans="1:13" ht="20.25" customHeight="1">
      <c r="A83" s="261" t="str">
        <f>IF(データとりまとめシート!B60="","-",データとりまとめシート!B60)</f>
        <v>-</v>
      </c>
      <c r="B83" s="333" t="str">
        <f>IF(A83="-","-",データとりまとめシート!C60)</f>
        <v>-</v>
      </c>
      <c r="C83" s="333"/>
      <c r="D83" s="261" t="str">
        <f>IF(データとりまとめシート!D60="","-",IF(データとりまとめシート!D60=1,"男","女"))</f>
        <v>-</v>
      </c>
      <c r="E83" s="333" t="str">
        <f>IF(データとりまとめシート!F60="","-",データとりまとめシート!F60)</f>
        <v>-</v>
      </c>
      <c r="F83" s="333"/>
      <c r="G83" s="363" t="str">
        <f>IF(データとりまとめシート!G60="","-",データとりまとめシート!G60)</f>
        <v>-</v>
      </c>
      <c r="H83" s="363"/>
      <c r="I83" s="333" t="str">
        <f>IF(データとりまとめシート!J60="","-",データとりまとめシート!J60)</f>
        <v>-</v>
      </c>
      <c r="J83" s="333"/>
      <c r="K83" s="363" t="str">
        <f>IF(データとりまとめシート!K60="","-",データとりまとめシート!K60)</f>
        <v>-</v>
      </c>
      <c r="L83" s="363"/>
      <c r="M83" s="261" t="str">
        <f t="shared" si="9"/>
        <v>-</v>
      </c>
    </row>
    <row r="84" spans="1:13" ht="20.25" customHeight="1">
      <c r="A84" s="261" t="str">
        <f>IF(データとりまとめシート!B61="","-",データとりまとめシート!B61)</f>
        <v>-</v>
      </c>
      <c r="B84" s="333" t="str">
        <f>IF(A84="-","-",データとりまとめシート!C61)</f>
        <v>-</v>
      </c>
      <c r="C84" s="333"/>
      <c r="D84" s="261" t="str">
        <f>IF(データとりまとめシート!D61="","-",IF(データとりまとめシート!D61=1,"男","女"))</f>
        <v>-</v>
      </c>
      <c r="E84" s="333" t="str">
        <f>IF(データとりまとめシート!F61="","-",データとりまとめシート!F61)</f>
        <v>-</v>
      </c>
      <c r="F84" s="333"/>
      <c r="G84" s="363" t="str">
        <f>IF(データとりまとめシート!G61="","-",データとりまとめシート!G61)</f>
        <v>-</v>
      </c>
      <c r="H84" s="363"/>
      <c r="I84" s="333" t="str">
        <f>IF(データとりまとめシート!J61="","-",データとりまとめシート!J61)</f>
        <v>-</v>
      </c>
      <c r="J84" s="333"/>
      <c r="K84" s="363" t="str">
        <f>IF(データとりまとめシート!K61="","-",データとりまとめシート!K61)</f>
        <v>-</v>
      </c>
      <c r="L84" s="363"/>
      <c r="M84" s="261" t="str">
        <f t="shared" si="9"/>
        <v>-</v>
      </c>
    </row>
    <row r="85" spans="1:13" ht="20.25" customHeight="1">
      <c r="A85" s="261" t="str">
        <f>IF(データとりまとめシート!B62="","-",データとりまとめシート!B62)</f>
        <v>-</v>
      </c>
      <c r="B85" s="333" t="str">
        <f>IF(A85="-","-",データとりまとめシート!C62)</f>
        <v>-</v>
      </c>
      <c r="C85" s="333"/>
      <c r="D85" s="261" t="str">
        <f>IF(データとりまとめシート!D62="","-",IF(データとりまとめシート!D62=1,"男","女"))</f>
        <v>-</v>
      </c>
      <c r="E85" s="333" t="str">
        <f>IF(データとりまとめシート!F62="","-",データとりまとめシート!F62)</f>
        <v>-</v>
      </c>
      <c r="F85" s="333"/>
      <c r="G85" s="363" t="str">
        <f>IF(データとりまとめシート!G62="","-",データとりまとめシート!G62)</f>
        <v>-</v>
      </c>
      <c r="H85" s="363"/>
      <c r="I85" s="333" t="str">
        <f>IF(データとりまとめシート!J62="","-",データとりまとめシート!J62)</f>
        <v>-</v>
      </c>
      <c r="J85" s="333"/>
      <c r="K85" s="363" t="str">
        <f>IF(データとりまとめシート!K62="","-",データとりまとめシート!K62)</f>
        <v>-</v>
      </c>
      <c r="L85" s="363"/>
      <c r="M85" s="261" t="str">
        <f t="shared" si="9"/>
        <v>-</v>
      </c>
    </row>
    <row r="86" spans="1:13" ht="20.25" customHeight="1">
      <c r="A86" s="261" t="str">
        <f>IF(データとりまとめシート!B63="","-",データとりまとめシート!B63)</f>
        <v>-</v>
      </c>
      <c r="B86" s="333" t="str">
        <f>IF(A86="-","-",データとりまとめシート!C63)</f>
        <v>-</v>
      </c>
      <c r="C86" s="333"/>
      <c r="D86" s="261" t="str">
        <f>IF(データとりまとめシート!D63="","-",IF(データとりまとめシート!D63=1,"男","女"))</f>
        <v>-</v>
      </c>
      <c r="E86" s="333" t="str">
        <f>IF(データとりまとめシート!F63="","-",データとりまとめシート!F63)</f>
        <v>-</v>
      </c>
      <c r="F86" s="333"/>
      <c r="G86" s="363" t="str">
        <f>IF(データとりまとめシート!G63="","-",データとりまとめシート!G63)</f>
        <v>-</v>
      </c>
      <c r="H86" s="363"/>
      <c r="I86" s="333" t="str">
        <f>IF(データとりまとめシート!J63="","-",データとりまとめシート!J63)</f>
        <v>-</v>
      </c>
      <c r="J86" s="333"/>
      <c r="K86" s="363" t="str">
        <f>IF(データとりまとめシート!K63="","-",データとりまとめシート!K63)</f>
        <v>-</v>
      </c>
      <c r="L86" s="363"/>
      <c r="M86" s="261" t="str">
        <f t="shared" si="9"/>
        <v>-</v>
      </c>
    </row>
    <row r="87" spans="1:13" ht="20.25" customHeight="1">
      <c r="A87" s="261" t="str">
        <f>IF(データとりまとめシート!B64="","-",データとりまとめシート!B64)</f>
        <v>-</v>
      </c>
      <c r="B87" s="333" t="str">
        <f>IF(A87="-","-",データとりまとめシート!C64)</f>
        <v>-</v>
      </c>
      <c r="C87" s="333"/>
      <c r="D87" s="261" t="str">
        <f>IF(データとりまとめシート!D64="","-",IF(データとりまとめシート!D64=1,"男","女"))</f>
        <v>-</v>
      </c>
      <c r="E87" s="333" t="str">
        <f>IF(データとりまとめシート!F64="","-",データとりまとめシート!F64)</f>
        <v>-</v>
      </c>
      <c r="F87" s="333"/>
      <c r="G87" s="363" t="str">
        <f>IF(データとりまとめシート!G64="","-",データとりまとめシート!G64)</f>
        <v>-</v>
      </c>
      <c r="H87" s="363"/>
      <c r="I87" s="333" t="str">
        <f>IF(データとりまとめシート!J64="","-",データとりまとめシート!J64)</f>
        <v>-</v>
      </c>
      <c r="J87" s="333"/>
      <c r="K87" s="363" t="str">
        <f>IF(データとりまとめシート!K64="","-",データとりまとめシート!K64)</f>
        <v>-</v>
      </c>
      <c r="L87" s="363"/>
      <c r="M87" s="261" t="str">
        <f t="shared" si="9"/>
        <v>-</v>
      </c>
    </row>
    <row r="88" spans="1:13" ht="20.25" customHeight="1">
      <c r="A88" s="261" t="str">
        <f>IF(データとりまとめシート!B65="","-",データとりまとめシート!B65)</f>
        <v>-</v>
      </c>
      <c r="B88" s="333" t="str">
        <f>IF(A88="-","-",データとりまとめシート!C65)</f>
        <v>-</v>
      </c>
      <c r="C88" s="333"/>
      <c r="D88" s="261" t="str">
        <f>IF(データとりまとめシート!D65="","-",IF(データとりまとめシート!D65=1,"男","女"))</f>
        <v>-</v>
      </c>
      <c r="E88" s="333" t="str">
        <f>IF(データとりまとめシート!F65="","-",データとりまとめシート!F65)</f>
        <v>-</v>
      </c>
      <c r="F88" s="333"/>
      <c r="G88" s="363" t="str">
        <f>IF(データとりまとめシート!G65="","-",データとりまとめシート!G65)</f>
        <v>-</v>
      </c>
      <c r="H88" s="363"/>
      <c r="I88" s="333" t="str">
        <f>IF(データとりまとめシート!J65="","-",データとりまとめシート!J65)</f>
        <v>-</v>
      </c>
      <c r="J88" s="333"/>
      <c r="K88" s="363" t="str">
        <f>IF(データとりまとめシート!K65="","-",データとりまとめシート!K65)</f>
        <v>-</v>
      </c>
      <c r="L88" s="363"/>
      <c r="M88" s="261" t="str">
        <f t="shared" si="9"/>
        <v>-</v>
      </c>
    </row>
    <row r="89" spans="1:13" ht="20.25" customHeight="1">
      <c r="A89" s="261" t="str">
        <f>IF(データとりまとめシート!B66="","-",データとりまとめシート!B66)</f>
        <v>-</v>
      </c>
      <c r="B89" s="333" t="str">
        <f>IF(A89="-","-",データとりまとめシート!C66)</f>
        <v>-</v>
      </c>
      <c r="C89" s="333"/>
      <c r="D89" s="261" t="str">
        <f>IF(データとりまとめシート!D66="","-",IF(データとりまとめシート!D66=1,"男","女"))</f>
        <v>-</v>
      </c>
      <c r="E89" s="333" t="str">
        <f>IF(データとりまとめシート!F66="","-",データとりまとめシート!F66)</f>
        <v>-</v>
      </c>
      <c r="F89" s="333"/>
      <c r="G89" s="363" t="str">
        <f>IF(データとりまとめシート!G66="","-",データとりまとめシート!G66)</f>
        <v>-</v>
      </c>
      <c r="H89" s="363"/>
      <c r="I89" s="333" t="str">
        <f>IF(データとりまとめシート!J66="","-",データとりまとめシート!J66)</f>
        <v>-</v>
      </c>
      <c r="J89" s="333"/>
      <c r="K89" s="363" t="str">
        <f>IF(データとりまとめシート!K66="","-",データとりまとめシート!K66)</f>
        <v>-</v>
      </c>
      <c r="L89" s="363"/>
      <c r="M89" s="261" t="str">
        <f t="shared" si="9"/>
        <v>-</v>
      </c>
    </row>
    <row r="90" spans="1:13" ht="20.25" customHeight="1">
      <c r="A90" s="261" t="str">
        <f>IF(データとりまとめシート!B67="","-",データとりまとめシート!B67)</f>
        <v>-</v>
      </c>
      <c r="B90" s="333" t="str">
        <f>IF(A90="-","-",データとりまとめシート!C67)</f>
        <v>-</v>
      </c>
      <c r="C90" s="333"/>
      <c r="D90" s="261" t="str">
        <f>IF(データとりまとめシート!D67="","-",IF(データとりまとめシート!D67=1,"男","女"))</f>
        <v>-</v>
      </c>
      <c r="E90" s="333" t="str">
        <f>IF(データとりまとめシート!F67="","-",データとりまとめシート!F67)</f>
        <v>-</v>
      </c>
      <c r="F90" s="333"/>
      <c r="G90" s="363" t="str">
        <f>IF(データとりまとめシート!G67="","-",データとりまとめシート!G67)</f>
        <v>-</v>
      </c>
      <c r="H90" s="363"/>
      <c r="I90" s="333" t="str">
        <f>IF(データとりまとめシート!J67="","-",データとりまとめシート!J67)</f>
        <v>-</v>
      </c>
      <c r="J90" s="333"/>
      <c r="K90" s="363" t="str">
        <f>IF(データとりまとめシート!K67="","-",データとりまとめシート!K67)</f>
        <v>-</v>
      </c>
      <c r="L90" s="363"/>
      <c r="M90" s="261" t="str">
        <f t="shared" si="9"/>
        <v>-</v>
      </c>
    </row>
    <row r="91" spans="1:13" ht="20.25" customHeight="1">
      <c r="A91" s="261" t="str">
        <f>IF(データとりまとめシート!B68="","-",データとりまとめシート!B68)</f>
        <v>-</v>
      </c>
      <c r="B91" s="333" t="str">
        <f>IF(A91="-","-",データとりまとめシート!C68)</f>
        <v>-</v>
      </c>
      <c r="C91" s="333"/>
      <c r="D91" s="261" t="str">
        <f>IF(データとりまとめシート!D68="","-",IF(データとりまとめシート!D68=1,"男","女"))</f>
        <v>-</v>
      </c>
      <c r="E91" s="333" t="str">
        <f>IF(データとりまとめシート!F68="","-",データとりまとめシート!F68)</f>
        <v>-</v>
      </c>
      <c r="F91" s="333"/>
      <c r="G91" s="363" t="str">
        <f>IF(データとりまとめシート!G68="","-",データとりまとめシート!G68)</f>
        <v>-</v>
      </c>
      <c r="H91" s="363"/>
      <c r="I91" s="333" t="str">
        <f>IF(データとりまとめシート!J68="","-",データとりまとめシート!J68)</f>
        <v>-</v>
      </c>
      <c r="J91" s="333"/>
      <c r="K91" s="363" t="str">
        <f>IF(データとりまとめシート!K68="","-",データとりまとめシート!K68)</f>
        <v>-</v>
      </c>
      <c r="L91" s="363"/>
      <c r="M91" s="261" t="str">
        <f t="shared" si="9"/>
        <v>-</v>
      </c>
    </row>
    <row r="92" spans="1:13" ht="20.25" customHeight="1">
      <c r="A92" s="261" t="str">
        <f>IF(データとりまとめシート!B69="","-",データとりまとめシート!B69)</f>
        <v>-</v>
      </c>
      <c r="B92" s="333" t="str">
        <f>IF(A92="-","-",データとりまとめシート!C69)</f>
        <v>-</v>
      </c>
      <c r="C92" s="333"/>
      <c r="D92" s="261" t="str">
        <f>IF(データとりまとめシート!D69="","-",IF(データとりまとめシート!D69=1,"男","女"))</f>
        <v>-</v>
      </c>
      <c r="E92" s="333" t="str">
        <f>IF(データとりまとめシート!F69="","-",データとりまとめシート!F69)</f>
        <v>-</v>
      </c>
      <c r="F92" s="333"/>
      <c r="G92" s="363" t="str">
        <f>IF(データとりまとめシート!G69="","-",データとりまとめシート!G69)</f>
        <v>-</v>
      </c>
      <c r="H92" s="363"/>
      <c r="I92" s="333" t="str">
        <f>IF(データとりまとめシート!J69="","-",データとりまとめシート!J69)</f>
        <v>-</v>
      </c>
      <c r="J92" s="333"/>
      <c r="K92" s="363" t="str">
        <f>IF(データとりまとめシート!K69="","-",データとりまとめシート!K69)</f>
        <v>-</v>
      </c>
      <c r="L92" s="363"/>
      <c r="M92" s="261" t="str">
        <f t="shared" si="9"/>
        <v>-</v>
      </c>
    </row>
    <row r="93" spans="1:13" ht="20.25" customHeight="1">
      <c r="A93" s="261" t="str">
        <f>IF(データとりまとめシート!B70="","-",データとりまとめシート!B70)</f>
        <v>-</v>
      </c>
      <c r="B93" s="333" t="str">
        <f>IF(A93="-","-",データとりまとめシート!C70)</f>
        <v>-</v>
      </c>
      <c r="C93" s="333"/>
      <c r="D93" s="261" t="str">
        <f>IF(データとりまとめシート!D70="","-",IF(データとりまとめシート!D70=1,"男","女"))</f>
        <v>-</v>
      </c>
      <c r="E93" s="333" t="str">
        <f>IF(データとりまとめシート!F70="","-",データとりまとめシート!F70)</f>
        <v>-</v>
      </c>
      <c r="F93" s="333"/>
      <c r="G93" s="363" t="str">
        <f>IF(データとりまとめシート!G70="","-",データとりまとめシート!G70)</f>
        <v>-</v>
      </c>
      <c r="H93" s="363"/>
      <c r="I93" s="333" t="str">
        <f>IF(データとりまとめシート!J70="","-",データとりまとめシート!J70)</f>
        <v>-</v>
      </c>
      <c r="J93" s="333"/>
      <c r="K93" s="363" t="str">
        <f>IF(データとりまとめシート!K70="","-",データとりまとめシート!K70)</f>
        <v>-</v>
      </c>
      <c r="L93" s="363"/>
      <c r="M93" s="261" t="str">
        <f t="shared" si="9"/>
        <v>-</v>
      </c>
    </row>
    <row r="94" spans="1:13" ht="20.25" customHeight="1">
      <c r="A94" s="261" t="str">
        <f>IF(データとりまとめシート!B71="","-",データとりまとめシート!B71)</f>
        <v>-</v>
      </c>
      <c r="B94" s="333" t="str">
        <f>IF(A94="-","-",データとりまとめシート!C71)</f>
        <v>-</v>
      </c>
      <c r="C94" s="333"/>
      <c r="D94" s="261" t="str">
        <f>IF(データとりまとめシート!D71="","-",IF(データとりまとめシート!D71=1,"男","女"))</f>
        <v>-</v>
      </c>
      <c r="E94" s="333" t="str">
        <f>IF(データとりまとめシート!F71="","-",データとりまとめシート!F71)</f>
        <v>-</v>
      </c>
      <c r="F94" s="333"/>
      <c r="G94" s="363" t="str">
        <f>IF(データとりまとめシート!G71="","-",データとりまとめシート!G71)</f>
        <v>-</v>
      </c>
      <c r="H94" s="363"/>
      <c r="I94" s="333" t="str">
        <f>IF(データとりまとめシート!J71="","-",データとりまとめシート!J71)</f>
        <v>-</v>
      </c>
      <c r="J94" s="333"/>
      <c r="K94" s="363" t="str">
        <f>IF(データとりまとめシート!K71="","-",データとりまとめシート!K71)</f>
        <v>-</v>
      </c>
      <c r="L94" s="363"/>
      <c r="M94" s="261" t="str">
        <f t="shared" si="9"/>
        <v>-</v>
      </c>
    </row>
    <row r="95" spans="1:13" ht="20.25" customHeight="1">
      <c r="A95" s="261" t="str">
        <f>IF(データとりまとめシート!B72="","-",データとりまとめシート!B72)</f>
        <v>-</v>
      </c>
      <c r="B95" s="333" t="str">
        <f>IF(A95="-","-",データとりまとめシート!C72)</f>
        <v>-</v>
      </c>
      <c r="C95" s="333"/>
      <c r="D95" s="261" t="str">
        <f>IF(データとりまとめシート!D72="","-",IF(データとりまとめシート!D72=1,"男","女"))</f>
        <v>-</v>
      </c>
      <c r="E95" s="333" t="str">
        <f>IF(データとりまとめシート!F72="","-",データとりまとめシート!F72)</f>
        <v>-</v>
      </c>
      <c r="F95" s="333"/>
      <c r="G95" s="363" t="str">
        <f>IF(データとりまとめシート!G72="","-",データとりまとめシート!G72)</f>
        <v>-</v>
      </c>
      <c r="H95" s="363"/>
      <c r="I95" s="333" t="str">
        <f>IF(データとりまとめシート!J72="","-",データとりまとめシート!J72)</f>
        <v>-</v>
      </c>
      <c r="J95" s="333"/>
      <c r="K95" s="363" t="str">
        <f>IF(データとりまとめシート!K72="","-",データとりまとめシート!K72)</f>
        <v>-</v>
      </c>
      <c r="L95" s="363"/>
      <c r="M95" s="261" t="str">
        <f t="shared" si="9"/>
        <v>-</v>
      </c>
    </row>
    <row r="96" spans="1:13" ht="20.25" customHeight="1">
      <c r="A96" s="261" t="str">
        <f>IF(データとりまとめシート!B73="","-",データとりまとめシート!B73)</f>
        <v>-</v>
      </c>
      <c r="B96" s="333" t="str">
        <f>IF(A96="-","-",データとりまとめシート!C73)</f>
        <v>-</v>
      </c>
      <c r="C96" s="333"/>
      <c r="D96" s="261" t="str">
        <f>IF(データとりまとめシート!D73="","-",IF(データとりまとめシート!D73=1,"男","女"))</f>
        <v>-</v>
      </c>
      <c r="E96" s="333" t="str">
        <f>IF(データとりまとめシート!F73="","-",データとりまとめシート!F73)</f>
        <v>-</v>
      </c>
      <c r="F96" s="333"/>
      <c r="G96" s="363" t="str">
        <f>IF(データとりまとめシート!G73="","-",データとりまとめシート!G73)</f>
        <v>-</v>
      </c>
      <c r="H96" s="363"/>
      <c r="I96" s="333" t="str">
        <f>IF(データとりまとめシート!J73="","-",データとりまとめシート!J73)</f>
        <v>-</v>
      </c>
      <c r="J96" s="333"/>
      <c r="K96" s="363" t="str">
        <f>IF(データとりまとめシート!K73="","-",データとりまとめシート!K73)</f>
        <v>-</v>
      </c>
      <c r="L96" s="363"/>
      <c r="M96" s="261" t="str">
        <f t="shared" si="9"/>
        <v>-</v>
      </c>
    </row>
    <row r="97" spans="1:13" ht="20.25" customHeight="1">
      <c r="A97" s="261" t="str">
        <f>IF(データとりまとめシート!B74="","-",データとりまとめシート!B74)</f>
        <v>-</v>
      </c>
      <c r="B97" s="333" t="str">
        <f>IF(A97="-","-",データとりまとめシート!C74)</f>
        <v>-</v>
      </c>
      <c r="C97" s="333"/>
      <c r="D97" s="261" t="str">
        <f>IF(データとりまとめシート!D74="","-",IF(データとりまとめシート!D74=1,"男","女"))</f>
        <v>-</v>
      </c>
      <c r="E97" s="333" t="str">
        <f>IF(データとりまとめシート!F74="","-",データとりまとめシート!F74)</f>
        <v>-</v>
      </c>
      <c r="F97" s="333"/>
      <c r="G97" s="363" t="str">
        <f>IF(データとりまとめシート!G74="","-",データとりまとめシート!G74)</f>
        <v>-</v>
      </c>
      <c r="H97" s="363"/>
      <c r="I97" s="333" t="str">
        <f>IF(データとりまとめシート!J74="","-",データとりまとめシート!J74)</f>
        <v>-</v>
      </c>
      <c r="J97" s="333"/>
      <c r="K97" s="363" t="str">
        <f>IF(データとりまとめシート!K74="","-",データとりまとめシート!K74)</f>
        <v>-</v>
      </c>
      <c r="L97" s="363"/>
      <c r="M97" s="261" t="str">
        <f t="shared" si="9"/>
        <v>-</v>
      </c>
    </row>
    <row r="98" spans="1:13" ht="20.25" customHeight="1">
      <c r="A98" s="261" t="str">
        <f>IF(データとりまとめシート!B75="","-",データとりまとめシート!B75)</f>
        <v>-</v>
      </c>
      <c r="B98" s="333" t="str">
        <f>IF(A98="-","-",データとりまとめシート!C75)</f>
        <v>-</v>
      </c>
      <c r="C98" s="333"/>
      <c r="D98" s="261" t="str">
        <f>IF(データとりまとめシート!D75="","-",IF(データとりまとめシート!D75=1,"男","女"))</f>
        <v>-</v>
      </c>
      <c r="E98" s="333" t="str">
        <f>IF(データとりまとめシート!F75="","-",データとりまとめシート!F75)</f>
        <v>-</v>
      </c>
      <c r="F98" s="333"/>
      <c r="G98" s="363" t="str">
        <f>IF(データとりまとめシート!G75="","-",データとりまとめシート!G75)</f>
        <v>-</v>
      </c>
      <c r="H98" s="363"/>
      <c r="I98" s="333" t="str">
        <f>IF(データとりまとめシート!J75="","-",データとりまとめシート!J75)</f>
        <v>-</v>
      </c>
      <c r="J98" s="333"/>
      <c r="K98" s="363" t="str">
        <f>IF(データとりまとめシート!K75="","-",データとりまとめシート!K75)</f>
        <v>-</v>
      </c>
      <c r="L98" s="363"/>
      <c r="M98" s="261" t="str">
        <f t="shared" si="9"/>
        <v>-</v>
      </c>
    </row>
    <row r="99" spans="1:13" ht="20.25" customHeight="1">
      <c r="A99" s="261" t="str">
        <f>IF(データとりまとめシート!B76="","-",データとりまとめシート!B76)</f>
        <v>-</v>
      </c>
      <c r="B99" s="333" t="str">
        <f>IF(A99="-","-",データとりまとめシート!C76)</f>
        <v>-</v>
      </c>
      <c r="C99" s="333"/>
      <c r="D99" s="261" t="str">
        <f>IF(データとりまとめシート!D76="","-",IF(データとりまとめシート!D76=1,"男","女"))</f>
        <v>-</v>
      </c>
      <c r="E99" s="333" t="str">
        <f>IF(データとりまとめシート!F76="","-",データとりまとめシート!F76)</f>
        <v>-</v>
      </c>
      <c r="F99" s="333"/>
      <c r="G99" s="363" t="str">
        <f>IF(データとりまとめシート!G76="","-",データとりまとめシート!G76)</f>
        <v>-</v>
      </c>
      <c r="H99" s="363"/>
      <c r="I99" s="333" t="str">
        <f>IF(データとりまとめシート!J76="","-",データとりまとめシート!J76)</f>
        <v>-</v>
      </c>
      <c r="J99" s="333"/>
      <c r="K99" s="363" t="str">
        <f>IF(データとりまとめシート!K76="","-",データとりまとめシート!K76)</f>
        <v>-</v>
      </c>
      <c r="L99" s="363"/>
      <c r="M99" s="261" t="str">
        <f t="shared" si="9"/>
        <v>-</v>
      </c>
    </row>
    <row r="100" spans="1:13" ht="20.25" customHeight="1">
      <c r="A100" s="261" t="str">
        <f>IF(データとりまとめシート!B77="","-",データとりまとめシート!B77)</f>
        <v>-</v>
      </c>
      <c r="B100" s="333" t="str">
        <f>IF(A100="-","-",データとりまとめシート!C77)</f>
        <v>-</v>
      </c>
      <c r="C100" s="333"/>
      <c r="D100" s="261" t="str">
        <f>IF(データとりまとめシート!D77="","-",IF(データとりまとめシート!D77=1,"男","女"))</f>
        <v>-</v>
      </c>
      <c r="E100" s="333" t="str">
        <f>IF(データとりまとめシート!F77="","-",データとりまとめシート!F77)</f>
        <v>-</v>
      </c>
      <c r="F100" s="333"/>
      <c r="G100" s="363" t="str">
        <f>IF(データとりまとめシート!G77="","-",データとりまとめシート!G77)</f>
        <v>-</v>
      </c>
      <c r="H100" s="363"/>
      <c r="I100" s="333" t="str">
        <f>IF(データとりまとめシート!J77="","-",データとりまとめシート!J77)</f>
        <v>-</v>
      </c>
      <c r="J100" s="333"/>
      <c r="K100" s="363" t="str">
        <f>IF(データとりまとめシート!K77="","-",データとりまとめシート!K77)</f>
        <v>-</v>
      </c>
      <c r="L100" s="363"/>
      <c r="M100" s="261" t="str">
        <f t="shared" si="9"/>
        <v>-</v>
      </c>
    </row>
    <row r="101" spans="1:13" ht="20.25" customHeight="1">
      <c r="A101" s="261" t="str">
        <f>IF(データとりまとめシート!B78="","-",データとりまとめシート!B78)</f>
        <v>-</v>
      </c>
      <c r="B101" s="333" t="str">
        <f>IF(A101="-","-",データとりまとめシート!C78)</f>
        <v>-</v>
      </c>
      <c r="C101" s="333"/>
      <c r="D101" s="261" t="str">
        <f>IF(データとりまとめシート!D78="","-",IF(データとりまとめシート!D78=1,"男","女"))</f>
        <v>-</v>
      </c>
      <c r="E101" s="333" t="str">
        <f>IF(データとりまとめシート!F78="","-",データとりまとめシート!F78)</f>
        <v>-</v>
      </c>
      <c r="F101" s="333"/>
      <c r="G101" s="363" t="str">
        <f>IF(データとりまとめシート!G78="","-",データとりまとめシート!G78)</f>
        <v>-</v>
      </c>
      <c r="H101" s="363"/>
      <c r="I101" s="333" t="str">
        <f>IF(データとりまとめシート!J78="","-",データとりまとめシート!J78)</f>
        <v>-</v>
      </c>
      <c r="J101" s="333"/>
      <c r="K101" s="363" t="str">
        <f>IF(データとりまとめシート!K78="","-",データとりまとめシート!K78)</f>
        <v>-</v>
      </c>
      <c r="L101" s="363"/>
      <c r="M101" s="261" t="str">
        <f t="shared" si="9"/>
        <v>-</v>
      </c>
    </row>
    <row r="102" spans="1:13" ht="20.25" customHeight="1">
      <c r="A102" s="261" t="str">
        <f>IF(データとりまとめシート!B79="","-",データとりまとめシート!B79)</f>
        <v>-</v>
      </c>
      <c r="B102" s="333" t="str">
        <f>IF(A102="-","-",データとりまとめシート!C79)</f>
        <v>-</v>
      </c>
      <c r="C102" s="333"/>
      <c r="D102" s="261" t="str">
        <f>IF(データとりまとめシート!D79="","-",IF(データとりまとめシート!D79=1,"男","女"))</f>
        <v>-</v>
      </c>
      <c r="E102" s="333" t="str">
        <f>IF(データとりまとめシート!F79="","-",データとりまとめシート!F79)</f>
        <v>-</v>
      </c>
      <c r="F102" s="333"/>
      <c r="G102" s="363" t="str">
        <f>IF(データとりまとめシート!G79="","-",データとりまとめシート!G79)</f>
        <v>-</v>
      </c>
      <c r="H102" s="363"/>
      <c r="I102" s="333" t="str">
        <f>IF(データとりまとめシート!J79="","-",データとりまとめシート!J79)</f>
        <v>-</v>
      </c>
      <c r="J102" s="333"/>
      <c r="K102" s="363" t="str">
        <f>IF(データとりまとめシート!K79="","-",データとりまとめシート!K79)</f>
        <v>-</v>
      </c>
      <c r="L102" s="363"/>
      <c r="M102" s="261" t="str">
        <f t="shared" si="9"/>
        <v>-</v>
      </c>
    </row>
    <row r="103" spans="1:13" ht="20.25" customHeight="1">
      <c r="A103" s="261" t="str">
        <f>IF(データとりまとめシート!B80="","-",データとりまとめシート!B80)</f>
        <v>-</v>
      </c>
      <c r="B103" s="333" t="str">
        <f>IF(A103="-","-",データとりまとめシート!C80)</f>
        <v>-</v>
      </c>
      <c r="C103" s="333"/>
      <c r="D103" s="261" t="str">
        <f>IF(データとりまとめシート!D80="","-",IF(データとりまとめシート!D80=1,"男","女"))</f>
        <v>-</v>
      </c>
      <c r="E103" s="333" t="str">
        <f>IF(データとりまとめシート!F80="","-",データとりまとめシート!F80)</f>
        <v>-</v>
      </c>
      <c r="F103" s="333"/>
      <c r="G103" s="363" t="str">
        <f>IF(データとりまとめシート!G80="","-",データとりまとめシート!G80)</f>
        <v>-</v>
      </c>
      <c r="H103" s="363"/>
      <c r="I103" s="333" t="str">
        <f>IF(データとりまとめシート!J80="","-",データとりまとめシート!J80)</f>
        <v>-</v>
      </c>
      <c r="J103" s="333"/>
      <c r="K103" s="363" t="str">
        <f>IF(データとりまとめシート!K80="","-",データとりまとめシート!K80)</f>
        <v>-</v>
      </c>
      <c r="L103" s="363"/>
      <c r="M103" s="261" t="str">
        <f t="shared" si="9"/>
        <v>-</v>
      </c>
    </row>
    <row r="104" spans="1:13" ht="20.25" customHeight="1">
      <c r="A104" s="261" t="str">
        <f>IF(データとりまとめシート!B81="","-",データとりまとめシート!B81)</f>
        <v>-</v>
      </c>
      <c r="B104" s="333" t="str">
        <f>IF(A104="-","-",データとりまとめシート!C81)</f>
        <v>-</v>
      </c>
      <c r="C104" s="333"/>
      <c r="D104" s="261" t="str">
        <f>IF(データとりまとめシート!D81="","-",IF(データとりまとめシート!D81=1,"男","女"))</f>
        <v>-</v>
      </c>
      <c r="E104" s="333" t="str">
        <f>IF(データとりまとめシート!F81="","-",データとりまとめシート!F81)</f>
        <v>-</v>
      </c>
      <c r="F104" s="333"/>
      <c r="G104" s="363" t="str">
        <f>IF(データとりまとめシート!G81="","-",データとりまとめシート!G81)</f>
        <v>-</v>
      </c>
      <c r="H104" s="363"/>
      <c r="I104" s="333" t="str">
        <f>IF(データとりまとめシート!J81="","-",データとりまとめシート!J81)</f>
        <v>-</v>
      </c>
      <c r="J104" s="333"/>
      <c r="K104" s="363" t="str">
        <f>IF(データとりまとめシート!K81="","-",データとりまとめシート!K81)</f>
        <v>-</v>
      </c>
      <c r="L104" s="363"/>
      <c r="M104" s="261" t="str">
        <f t="shared" si="9"/>
        <v>-</v>
      </c>
    </row>
    <row r="105" spans="1:13" ht="20.25" customHeight="1">
      <c r="A105" s="261" t="str">
        <f>IF(データとりまとめシート!B82="","-",データとりまとめシート!B82)</f>
        <v>-</v>
      </c>
      <c r="B105" s="333" t="str">
        <f>IF(A105="-","-",データとりまとめシート!C82)</f>
        <v>-</v>
      </c>
      <c r="C105" s="333"/>
      <c r="D105" s="261" t="str">
        <f>IF(データとりまとめシート!D82="","-",IF(データとりまとめシート!D82=1,"男","女"))</f>
        <v>-</v>
      </c>
      <c r="E105" s="333" t="str">
        <f>IF(データとりまとめシート!F82="","-",データとりまとめシート!F82)</f>
        <v>-</v>
      </c>
      <c r="F105" s="333"/>
      <c r="G105" s="363" t="str">
        <f>IF(データとりまとめシート!G82="","-",データとりまとめシート!G82)</f>
        <v>-</v>
      </c>
      <c r="H105" s="363"/>
      <c r="I105" s="333" t="str">
        <f>IF(データとりまとめシート!J82="","-",データとりまとめシート!J82)</f>
        <v>-</v>
      </c>
      <c r="J105" s="333"/>
      <c r="K105" s="363" t="str">
        <f>IF(データとりまとめシート!K82="","-",データとりまとめシート!K82)</f>
        <v>-</v>
      </c>
      <c r="L105" s="363"/>
      <c r="M105" s="261" t="str">
        <f t="shared" si="9"/>
        <v>-</v>
      </c>
    </row>
    <row r="106" spans="1:13" ht="20.25" customHeight="1">
      <c r="A106" s="261" t="str">
        <f>IF(データとりまとめシート!B83="","-",データとりまとめシート!B83)</f>
        <v>-</v>
      </c>
      <c r="B106" s="333" t="str">
        <f>IF(A106="-","-",データとりまとめシート!C83)</f>
        <v>-</v>
      </c>
      <c r="C106" s="333"/>
      <c r="D106" s="261" t="str">
        <f>IF(データとりまとめシート!D83="","-",IF(データとりまとめシート!D83=1,"男","女"))</f>
        <v>-</v>
      </c>
      <c r="E106" s="333" t="str">
        <f>IF(データとりまとめシート!F83="","-",データとりまとめシート!F83)</f>
        <v>-</v>
      </c>
      <c r="F106" s="333"/>
      <c r="G106" s="363" t="str">
        <f>IF(データとりまとめシート!G83="","-",データとりまとめシート!G83)</f>
        <v>-</v>
      </c>
      <c r="H106" s="363"/>
      <c r="I106" s="333" t="str">
        <f>IF(データとりまとめシート!J83="","-",データとりまとめシート!J83)</f>
        <v>-</v>
      </c>
      <c r="J106" s="333"/>
      <c r="K106" s="363" t="str">
        <f>IF(データとりまとめシート!K83="","-",データとりまとめシート!K83)</f>
        <v>-</v>
      </c>
      <c r="L106" s="363"/>
      <c r="M106" s="261" t="str">
        <f t="shared" si="9"/>
        <v>-</v>
      </c>
    </row>
    <row r="107" spans="1:13" ht="20.25" customHeight="1">
      <c r="A107" s="261" t="str">
        <f>IF(データとりまとめシート!B84="","-",データとりまとめシート!B84)</f>
        <v>-</v>
      </c>
      <c r="B107" s="333" t="str">
        <f>IF(A107="-","-",データとりまとめシート!C84)</f>
        <v>-</v>
      </c>
      <c r="C107" s="333"/>
      <c r="D107" s="261" t="str">
        <f>IF(データとりまとめシート!D84="","-",IF(データとりまとめシート!D84=1,"男","女"))</f>
        <v>-</v>
      </c>
      <c r="E107" s="333" t="str">
        <f>IF(データとりまとめシート!F84="","-",データとりまとめシート!F84)</f>
        <v>-</v>
      </c>
      <c r="F107" s="333"/>
      <c r="G107" s="363" t="str">
        <f>IF(データとりまとめシート!G84="","-",データとりまとめシート!G84)</f>
        <v>-</v>
      </c>
      <c r="H107" s="363"/>
      <c r="I107" s="333" t="str">
        <f>IF(データとりまとめシート!J84="","-",データとりまとめシート!J84)</f>
        <v>-</v>
      </c>
      <c r="J107" s="333"/>
      <c r="K107" s="363" t="str">
        <f>IF(データとりまとめシート!K84="","-",データとりまとめシート!K84)</f>
        <v>-</v>
      </c>
      <c r="L107" s="363"/>
      <c r="M107" s="261" t="str">
        <f t="shared" si="9"/>
        <v>-</v>
      </c>
    </row>
    <row r="108" spans="1:13" ht="20.25" customHeight="1">
      <c r="A108" s="261" t="str">
        <f>IF(データとりまとめシート!B85="","-",データとりまとめシート!B85)</f>
        <v>-</v>
      </c>
      <c r="B108" s="333" t="str">
        <f>IF(A108="-","-",データとりまとめシート!C85)</f>
        <v>-</v>
      </c>
      <c r="C108" s="333"/>
      <c r="D108" s="261" t="str">
        <f>IF(データとりまとめシート!D85="","-",IF(データとりまとめシート!D85=1,"男","女"))</f>
        <v>-</v>
      </c>
      <c r="E108" s="333" t="str">
        <f>IF(データとりまとめシート!F85="","-",データとりまとめシート!F85)</f>
        <v>-</v>
      </c>
      <c r="F108" s="333"/>
      <c r="G108" s="363" t="str">
        <f>IF(データとりまとめシート!G85="","-",データとりまとめシート!G85)</f>
        <v>-</v>
      </c>
      <c r="H108" s="363"/>
      <c r="I108" s="333" t="str">
        <f>IF(データとりまとめシート!J85="","-",データとりまとめシート!J85)</f>
        <v>-</v>
      </c>
      <c r="J108" s="333"/>
      <c r="K108" s="363" t="str">
        <f>IF(データとりまとめシート!K85="","-",データとりまとめシート!K85)</f>
        <v>-</v>
      </c>
      <c r="L108" s="363"/>
      <c r="M108" s="261" t="str">
        <f t="shared" si="9"/>
        <v>-</v>
      </c>
    </row>
    <row r="109" spans="1:13" ht="20.25" customHeight="1">
      <c r="A109" s="261" t="str">
        <f>IF(データとりまとめシート!B86="","-",データとりまとめシート!B86)</f>
        <v>-</v>
      </c>
      <c r="B109" s="333" t="str">
        <f>IF(A109="-","-",データとりまとめシート!C86)</f>
        <v>-</v>
      </c>
      <c r="C109" s="333"/>
      <c r="D109" s="261" t="str">
        <f>IF(データとりまとめシート!D86="","-",IF(データとりまとめシート!D86=1,"男","女"))</f>
        <v>-</v>
      </c>
      <c r="E109" s="333" t="str">
        <f>IF(データとりまとめシート!F86="","-",データとりまとめシート!F86)</f>
        <v>-</v>
      </c>
      <c r="F109" s="333"/>
      <c r="G109" s="363" t="str">
        <f>IF(データとりまとめシート!G86="","-",データとりまとめシート!G86)</f>
        <v>-</v>
      </c>
      <c r="H109" s="363"/>
      <c r="I109" s="333" t="str">
        <f>IF(データとりまとめシート!J86="","-",データとりまとめシート!J86)</f>
        <v>-</v>
      </c>
      <c r="J109" s="333"/>
      <c r="K109" s="363" t="str">
        <f>IF(データとりまとめシート!K86="","-",データとりまとめシート!K86)</f>
        <v>-</v>
      </c>
      <c r="L109" s="363"/>
      <c r="M109" s="261" t="str">
        <f t="shared" ref="M109:M140" si="10">IF(A109="-","-","有")</f>
        <v>-</v>
      </c>
    </row>
    <row r="110" spans="1:13" ht="20.25" customHeight="1">
      <c r="A110" s="261" t="str">
        <f>IF(データとりまとめシート!B87="","-",データとりまとめシート!B87)</f>
        <v>-</v>
      </c>
      <c r="B110" s="333" t="str">
        <f>IF(A110="-","-",データとりまとめシート!C87)</f>
        <v>-</v>
      </c>
      <c r="C110" s="333"/>
      <c r="D110" s="261" t="str">
        <f>IF(データとりまとめシート!D87="","-",IF(データとりまとめシート!D87=1,"男","女"))</f>
        <v>-</v>
      </c>
      <c r="E110" s="333" t="str">
        <f>IF(データとりまとめシート!F87="","-",データとりまとめシート!F87)</f>
        <v>-</v>
      </c>
      <c r="F110" s="333"/>
      <c r="G110" s="363" t="str">
        <f>IF(データとりまとめシート!G87="","-",データとりまとめシート!G87)</f>
        <v>-</v>
      </c>
      <c r="H110" s="363"/>
      <c r="I110" s="333" t="str">
        <f>IF(データとりまとめシート!J87="","-",データとりまとめシート!J87)</f>
        <v>-</v>
      </c>
      <c r="J110" s="333"/>
      <c r="K110" s="363" t="str">
        <f>IF(データとりまとめシート!K87="","-",データとりまとめシート!K87)</f>
        <v>-</v>
      </c>
      <c r="L110" s="363"/>
      <c r="M110" s="261" t="str">
        <f t="shared" si="10"/>
        <v>-</v>
      </c>
    </row>
    <row r="111" spans="1:13" ht="20.25" customHeight="1">
      <c r="A111" s="261" t="str">
        <f>IF(データとりまとめシート!B88="","-",データとりまとめシート!B88)</f>
        <v>-</v>
      </c>
      <c r="B111" s="333" t="str">
        <f>IF(A111="-","-",データとりまとめシート!C88)</f>
        <v>-</v>
      </c>
      <c r="C111" s="333"/>
      <c r="D111" s="261" t="str">
        <f>IF(データとりまとめシート!D88="","-",IF(データとりまとめシート!D88=1,"男","女"))</f>
        <v>-</v>
      </c>
      <c r="E111" s="333" t="str">
        <f>IF(データとりまとめシート!F88="","-",データとりまとめシート!F88)</f>
        <v>-</v>
      </c>
      <c r="F111" s="333"/>
      <c r="G111" s="363" t="str">
        <f>IF(データとりまとめシート!G88="","-",データとりまとめシート!G88)</f>
        <v>-</v>
      </c>
      <c r="H111" s="363"/>
      <c r="I111" s="333" t="str">
        <f>IF(データとりまとめシート!J88="","-",データとりまとめシート!J88)</f>
        <v>-</v>
      </c>
      <c r="J111" s="333"/>
      <c r="K111" s="363" t="str">
        <f>IF(データとりまとめシート!K88="","-",データとりまとめシート!K88)</f>
        <v>-</v>
      </c>
      <c r="L111" s="363"/>
      <c r="M111" s="261" t="str">
        <f t="shared" si="10"/>
        <v>-</v>
      </c>
    </row>
    <row r="112" spans="1:13" ht="20.25" customHeight="1">
      <c r="A112" s="261" t="str">
        <f>IF(データとりまとめシート!B89="","-",データとりまとめシート!B89)</f>
        <v>-</v>
      </c>
      <c r="B112" s="333" t="str">
        <f>IF(A112="-","-",データとりまとめシート!C89)</f>
        <v>-</v>
      </c>
      <c r="C112" s="333"/>
      <c r="D112" s="261" t="str">
        <f>IF(データとりまとめシート!D89="","-",IF(データとりまとめシート!D89=1,"男","女"))</f>
        <v>-</v>
      </c>
      <c r="E112" s="333" t="str">
        <f>IF(データとりまとめシート!F89="","-",データとりまとめシート!F89)</f>
        <v>-</v>
      </c>
      <c r="F112" s="333"/>
      <c r="G112" s="363" t="str">
        <f>IF(データとりまとめシート!G89="","-",データとりまとめシート!G89)</f>
        <v>-</v>
      </c>
      <c r="H112" s="363"/>
      <c r="I112" s="333" t="str">
        <f>IF(データとりまとめシート!J89="","-",データとりまとめシート!J89)</f>
        <v>-</v>
      </c>
      <c r="J112" s="333"/>
      <c r="K112" s="363" t="str">
        <f>IF(データとりまとめシート!K89="","-",データとりまとめシート!K89)</f>
        <v>-</v>
      </c>
      <c r="L112" s="363"/>
      <c r="M112" s="261" t="str">
        <f t="shared" si="10"/>
        <v>-</v>
      </c>
    </row>
    <row r="113" spans="1:14" ht="20.25" customHeight="1">
      <c r="A113" s="261" t="str">
        <f>IF(データとりまとめシート!B90="","-",データとりまとめシート!B90)</f>
        <v>-</v>
      </c>
      <c r="B113" s="333" t="str">
        <f>IF(A113="-","-",データとりまとめシート!C90)</f>
        <v>-</v>
      </c>
      <c r="C113" s="333"/>
      <c r="D113" s="261" t="str">
        <f>IF(データとりまとめシート!D90="","-",IF(データとりまとめシート!D90=1,"男","女"))</f>
        <v>-</v>
      </c>
      <c r="E113" s="333" t="str">
        <f>IF(データとりまとめシート!F90="","-",データとりまとめシート!F90)</f>
        <v>-</v>
      </c>
      <c r="F113" s="333"/>
      <c r="G113" s="363" t="str">
        <f>IF(データとりまとめシート!G90="","-",データとりまとめシート!G90)</f>
        <v>-</v>
      </c>
      <c r="H113" s="363"/>
      <c r="I113" s="333" t="str">
        <f>IF(データとりまとめシート!J90="","-",データとりまとめシート!J90)</f>
        <v>-</v>
      </c>
      <c r="J113" s="333"/>
      <c r="K113" s="363" t="str">
        <f>IF(データとりまとめシート!K90="","-",データとりまとめシート!K90)</f>
        <v>-</v>
      </c>
      <c r="L113" s="363"/>
      <c r="M113" s="261" t="str">
        <f t="shared" si="10"/>
        <v>-</v>
      </c>
    </row>
    <row r="114" spans="1:14" ht="20.25" customHeight="1">
      <c r="A114" s="261" t="str">
        <f>IF(データとりまとめシート!B91="","-",データとりまとめシート!B91)</f>
        <v>-</v>
      </c>
      <c r="B114" s="333" t="str">
        <f>IF(A114="-","-",データとりまとめシート!C91)</f>
        <v>-</v>
      </c>
      <c r="C114" s="333"/>
      <c r="D114" s="261" t="str">
        <f>IF(データとりまとめシート!D91="","-",IF(データとりまとめシート!D91=1,"男","女"))</f>
        <v>-</v>
      </c>
      <c r="E114" s="333" t="str">
        <f>IF(データとりまとめシート!F91="","-",データとりまとめシート!F91)</f>
        <v>-</v>
      </c>
      <c r="F114" s="333"/>
      <c r="G114" s="363" t="str">
        <f>IF(データとりまとめシート!G91="","-",データとりまとめシート!G91)</f>
        <v>-</v>
      </c>
      <c r="H114" s="363"/>
      <c r="I114" s="333" t="str">
        <f>IF(データとりまとめシート!J91="","-",データとりまとめシート!J91)</f>
        <v>-</v>
      </c>
      <c r="J114" s="333"/>
      <c r="K114" s="363" t="str">
        <f>IF(データとりまとめシート!K91="","-",データとりまとめシート!K91)</f>
        <v>-</v>
      </c>
      <c r="L114" s="363"/>
      <c r="M114" s="261" t="str">
        <f t="shared" si="10"/>
        <v>-</v>
      </c>
    </row>
    <row r="115" spans="1:14" ht="20.25" customHeight="1">
      <c r="A115" s="261" t="str">
        <f>IF(データとりまとめシート!B92="","-",データとりまとめシート!B92)</f>
        <v>-</v>
      </c>
      <c r="B115" s="333" t="str">
        <f>IF(A115="-","-",データとりまとめシート!C92)</f>
        <v>-</v>
      </c>
      <c r="C115" s="333"/>
      <c r="D115" s="261" t="str">
        <f>IF(データとりまとめシート!D92="","-",IF(データとりまとめシート!D92=1,"男","女"))</f>
        <v>-</v>
      </c>
      <c r="E115" s="333" t="str">
        <f>IF(データとりまとめシート!F92="","-",データとりまとめシート!F92)</f>
        <v>-</v>
      </c>
      <c r="F115" s="333"/>
      <c r="G115" s="363" t="str">
        <f>IF(データとりまとめシート!G92="","-",データとりまとめシート!G92)</f>
        <v>-</v>
      </c>
      <c r="H115" s="363"/>
      <c r="I115" s="333" t="str">
        <f>IF(データとりまとめシート!J92="","-",データとりまとめシート!J92)</f>
        <v>-</v>
      </c>
      <c r="J115" s="333"/>
      <c r="K115" s="363" t="str">
        <f>IF(データとりまとめシート!K92="","-",データとりまとめシート!K92)</f>
        <v>-</v>
      </c>
      <c r="L115" s="363"/>
      <c r="M115" s="261" t="str">
        <f t="shared" si="10"/>
        <v>-</v>
      </c>
    </row>
    <row r="116" spans="1:14" ht="20.25" customHeight="1">
      <c r="A116" s="261" t="str">
        <f>IF(データとりまとめシート!B93="","-",データとりまとめシート!B93)</f>
        <v>-</v>
      </c>
      <c r="B116" s="333" t="str">
        <f>IF(A116="-","-",データとりまとめシート!C93)</f>
        <v>-</v>
      </c>
      <c r="C116" s="333"/>
      <c r="D116" s="261" t="str">
        <f>IF(データとりまとめシート!D93="","-",IF(データとりまとめシート!D93=1,"男","女"))</f>
        <v>-</v>
      </c>
      <c r="E116" s="333" t="str">
        <f>IF(データとりまとめシート!F93="","-",データとりまとめシート!F93)</f>
        <v>-</v>
      </c>
      <c r="F116" s="333"/>
      <c r="G116" s="363" t="str">
        <f>IF(データとりまとめシート!G93="","-",データとりまとめシート!G93)</f>
        <v>-</v>
      </c>
      <c r="H116" s="363"/>
      <c r="I116" s="333" t="str">
        <f>IF(データとりまとめシート!J93="","-",データとりまとめシート!J93)</f>
        <v>-</v>
      </c>
      <c r="J116" s="333"/>
      <c r="K116" s="363" t="str">
        <f>IF(データとりまとめシート!K93="","-",データとりまとめシート!K93)</f>
        <v>-</v>
      </c>
      <c r="L116" s="363"/>
      <c r="M116" s="261" t="str">
        <f t="shared" si="10"/>
        <v>-</v>
      </c>
    </row>
    <row r="117" spans="1:14" ht="20.25" customHeight="1">
      <c r="A117" s="261" t="str">
        <f>IF(データとりまとめシート!B94="","-",データとりまとめシート!B94)</f>
        <v>-</v>
      </c>
      <c r="B117" s="333" t="str">
        <f>IF(A117="-","-",データとりまとめシート!C94)</f>
        <v>-</v>
      </c>
      <c r="C117" s="333"/>
      <c r="D117" s="261" t="str">
        <f>IF(データとりまとめシート!D94="","-",IF(データとりまとめシート!D94=1,"男","女"))</f>
        <v>-</v>
      </c>
      <c r="E117" s="333" t="str">
        <f>IF(データとりまとめシート!F94="","-",データとりまとめシート!F94)</f>
        <v>-</v>
      </c>
      <c r="F117" s="333"/>
      <c r="G117" s="363" t="str">
        <f>IF(データとりまとめシート!G94="","-",データとりまとめシート!G94)</f>
        <v>-</v>
      </c>
      <c r="H117" s="363"/>
      <c r="I117" s="333" t="str">
        <f>IF(データとりまとめシート!J94="","-",データとりまとめシート!J94)</f>
        <v>-</v>
      </c>
      <c r="J117" s="333"/>
      <c r="K117" s="363" t="str">
        <f>IF(データとりまとめシート!K94="","-",データとりまとめシート!K94)</f>
        <v>-</v>
      </c>
      <c r="L117" s="363"/>
      <c r="M117" s="261" t="str">
        <f t="shared" si="10"/>
        <v>-</v>
      </c>
    </row>
    <row r="118" spans="1:14" ht="20.25" customHeight="1">
      <c r="A118" s="261" t="str">
        <f>IF(データとりまとめシート!B95="","-",データとりまとめシート!B95)</f>
        <v>-</v>
      </c>
      <c r="B118" s="333" t="str">
        <f>IF(A118="-","-",データとりまとめシート!C95)</f>
        <v>-</v>
      </c>
      <c r="C118" s="333"/>
      <c r="D118" s="261" t="str">
        <f>IF(データとりまとめシート!D95="","-",IF(データとりまとめシート!D95=1,"男","女"))</f>
        <v>-</v>
      </c>
      <c r="E118" s="333" t="str">
        <f>IF(データとりまとめシート!F95="","-",データとりまとめシート!F95)</f>
        <v>-</v>
      </c>
      <c r="F118" s="333"/>
      <c r="G118" s="363" t="str">
        <f>IF(データとりまとめシート!G95="","-",データとりまとめシート!G95)</f>
        <v>-</v>
      </c>
      <c r="H118" s="363"/>
      <c r="I118" s="333" t="str">
        <f>IF(データとりまとめシート!J95="","-",データとりまとめシート!J95)</f>
        <v>-</v>
      </c>
      <c r="J118" s="333"/>
      <c r="K118" s="363" t="str">
        <f>IF(データとりまとめシート!K95="","-",データとりまとめシート!K95)</f>
        <v>-</v>
      </c>
      <c r="L118" s="363"/>
      <c r="M118" s="261" t="str">
        <f t="shared" si="10"/>
        <v>-</v>
      </c>
    </row>
    <row r="119" spans="1:14" ht="20.25" customHeight="1">
      <c r="A119" s="261" t="str">
        <f>IF(データとりまとめシート!B96="","-",データとりまとめシート!B96)</f>
        <v>-</v>
      </c>
      <c r="B119" s="333" t="str">
        <f>IF(A119="-","-",データとりまとめシート!C96)</f>
        <v>-</v>
      </c>
      <c r="C119" s="333"/>
      <c r="D119" s="261" t="str">
        <f>IF(データとりまとめシート!D96="","-",IF(データとりまとめシート!D96=1,"男","女"))</f>
        <v>-</v>
      </c>
      <c r="E119" s="333" t="str">
        <f>IF(データとりまとめシート!F96="","-",データとりまとめシート!F96)</f>
        <v>-</v>
      </c>
      <c r="F119" s="333"/>
      <c r="G119" s="363" t="str">
        <f>IF(データとりまとめシート!G96="","-",データとりまとめシート!G96)</f>
        <v>-</v>
      </c>
      <c r="H119" s="363"/>
      <c r="I119" s="333" t="str">
        <f>IF(データとりまとめシート!J96="","-",データとりまとめシート!J96)</f>
        <v>-</v>
      </c>
      <c r="J119" s="333"/>
      <c r="K119" s="363" t="str">
        <f>IF(データとりまとめシート!K96="","-",データとりまとめシート!K96)</f>
        <v>-</v>
      </c>
      <c r="L119" s="363"/>
      <c r="M119" s="261" t="str">
        <f t="shared" si="10"/>
        <v>-</v>
      </c>
    </row>
    <row r="120" spans="1:14" ht="20.25" customHeight="1">
      <c r="A120" s="261" t="str">
        <f>IF(データとりまとめシート!B97="","-",データとりまとめシート!B97)</f>
        <v>-</v>
      </c>
      <c r="B120" s="333" t="str">
        <f>IF(A120="-","-",データとりまとめシート!C97)</f>
        <v>-</v>
      </c>
      <c r="C120" s="333"/>
      <c r="D120" s="261" t="str">
        <f>IF(データとりまとめシート!D97="","-",IF(データとりまとめシート!D97=1,"男","女"))</f>
        <v>-</v>
      </c>
      <c r="E120" s="333" t="str">
        <f>IF(データとりまとめシート!F97="","-",データとりまとめシート!F97)</f>
        <v>-</v>
      </c>
      <c r="F120" s="333"/>
      <c r="G120" s="363" t="str">
        <f>IF(データとりまとめシート!G97="","-",データとりまとめシート!G97)</f>
        <v>-</v>
      </c>
      <c r="H120" s="363"/>
      <c r="I120" s="333" t="str">
        <f>IF(データとりまとめシート!J97="","-",データとりまとめシート!J97)</f>
        <v>-</v>
      </c>
      <c r="J120" s="333"/>
      <c r="K120" s="363" t="str">
        <f>IF(データとりまとめシート!K97="","-",データとりまとめシート!K97)</f>
        <v>-</v>
      </c>
      <c r="L120" s="363"/>
      <c r="M120" s="261" t="str">
        <f t="shared" si="10"/>
        <v>-</v>
      </c>
    </row>
    <row r="121" spans="1:14" ht="20.25" customHeight="1">
      <c r="A121" s="261" t="str">
        <f>IF(データとりまとめシート!B98="","-",データとりまとめシート!B98)</f>
        <v>-</v>
      </c>
      <c r="B121" s="333" t="str">
        <f>IF(A121="-","-",データとりまとめシート!C98)</f>
        <v>-</v>
      </c>
      <c r="C121" s="333"/>
      <c r="D121" s="261" t="str">
        <f>IF(データとりまとめシート!D98="","-",IF(データとりまとめシート!D98=1,"男","女"))</f>
        <v>-</v>
      </c>
      <c r="E121" s="333" t="str">
        <f>IF(データとりまとめシート!F98="","-",データとりまとめシート!F98)</f>
        <v>-</v>
      </c>
      <c r="F121" s="333"/>
      <c r="G121" s="363" t="str">
        <f>IF(データとりまとめシート!G98="","-",データとりまとめシート!G98)</f>
        <v>-</v>
      </c>
      <c r="H121" s="363"/>
      <c r="I121" s="333" t="str">
        <f>IF(データとりまとめシート!J98="","-",データとりまとめシート!J98)</f>
        <v>-</v>
      </c>
      <c r="J121" s="333"/>
      <c r="K121" s="363" t="str">
        <f>IF(データとりまとめシート!K98="","-",データとりまとめシート!K98)</f>
        <v>-</v>
      </c>
      <c r="L121" s="363"/>
      <c r="M121" s="261" t="str">
        <f t="shared" si="10"/>
        <v>-</v>
      </c>
    </row>
    <row r="122" spans="1:14" ht="20.25" customHeight="1">
      <c r="A122" s="261" t="str">
        <f>IF(データとりまとめシート!B99="","-",データとりまとめシート!B99)</f>
        <v>-</v>
      </c>
      <c r="B122" s="333" t="str">
        <f>IF(A122="-","-",データとりまとめシート!C99)</f>
        <v>-</v>
      </c>
      <c r="C122" s="333"/>
      <c r="D122" s="261" t="str">
        <f>IF(データとりまとめシート!D99="","-",IF(データとりまとめシート!D99=1,"男","女"))</f>
        <v>-</v>
      </c>
      <c r="E122" s="333" t="str">
        <f>IF(データとりまとめシート!F99="","-",データとりまとめシート!F99)</f>
        <v>-</v>
      </c>
      <c r="F122" s="333"/>
      <c r="G122" s="363" t="str">
        <f>IF(データとりまとめシート!G99="","-",データとりまとめシート!G99)</f>
        <v>-</v>
      </c>
      <c r="H122" s="363"/>
      <c r="I122" s="333" t="str">
        <f>IF(データとりまとめシート!J99="","-",データとりまとめシート!J99)</f>
        <v>-</v>
      </c>
      <c r="J122" s="333"/>
      <c r="K122" s="363" t="str">
        <f>IF(データとりまとめシート!K99="","-",データとりまとめシート!K99)</f>
        <v>-</v>
      </c>
      <c r="L122" s="363"/>
      <c r="M122" s="261" t="str">
        <f t="shared" si="10"/>
        <v>-</v>
      </c>
    </row>
    <row r="123" spans="1:14" ht="20.25" customHeight="1">
      <c r="A123" s="261" t="str">
        <f>IF(データとりまとめシート!B100="","-",データとりまとめシート!B100)</f>
        <v>-</v>
      </c>
      <c r="B123" s="333" t="str">
        <f>IF(A123="-","-",データとりまとめシート!C100)</f>
        <v>-</v>
      </c>
      <c r="C123" s="333"/>
      <c r="D123" s="261" t="str">
        <f>IF(データとりまとめシート!D100="","-",IF(データとりまとめシート!D100=1,"男","女"))</f>
        <v>-</v>
      </c>
      <c r="E123" s="333" t="str">
        <f>IF(データとりまとめシート!F100="","-",データとりまとめシート!F100)</f>
        <v>-</v>
      </c>
      <c r="F123" s="333"/>
      <c r="G123" s="363" t="str">
        <f>IF(データとりまとめシート!G100="","-",データとりまとめシート!G100)</f>
        <v>-</v>
      </c>
      <c r="H123" s="363"/>
      <c r="I123" s="333" t="str">
        <f>IF(データとりまとめシート!J100="","-",データとりまとめシート!J100)</f>
        <v>-</v>
      </c>
      <c r="J123" s="333"/>
      <c r="K123" s="363" t="str">
        <f>IF(データとりまとめシート!K100="","-",データとりまとめシート!K100)</f>
        <v>-</v>
      </c>
      <c r="L123" s="363"/>
      <c r="M123" s="261" t="str">
        <f t="shared" si="10"/>
        <v>-</v>
      </c>
    </row>
    <row r="124" spans="1:14" ht="20.25" customHeight="1">
      <c r="A124" s="261" t="str">
        <f>IF(データとりまとめシート!B101="","-",データとりまとめシート!B101)</f>
        <v>-</v>
      </c>
      <c r="B124" s="333" t="str">
        <f>IF(A124="-","-",データとりまとめシート!C101)</f>
        <v>-</v>
      </c>
      <c r="C124" s="333"/>
      <c r="D124" s="261" t="str">
        <f>IF(データとりまとめシート!D101="","-",IF(データとりまとめシート!D101=1,"男","女"))</f>
        <v>-</v>
      </c>
      <c r="E124" s="333" t="str">
        <f>IF(データとりまとめシート!F101="","-",データとりまとめシート!F101)</f>
        <v>-</v>
      </c>
      <c r="F124" s="333"/>
      <c r="G124" s="363" t="str">
        <f>IF(データとりまとめシート!G101="","-",データとりまとめシート!G101)</f>
        <v>-</v>
      </c>
      <c r="H124" s="363"/>
      <c r="I124" s="333" t="str">
        <f>IF(データとりまとめシート!J101="","-",データとりまとめシート!J101)</f>
        <v>-</v>
      </c>
      <c r="J124" s="333"/>
      <c r="K124" s="363" t="str">
        <f>IF(データとりまとめシート!K101="","-",データとりまとめシート!K101)</f>
        <v>-</v>
      </c>
      <c r="L124" s="363"/>
      <c r="M124" s="261" t="str">
        <f t="shared" si="10"/>
        <v>-</v>
      </c>
    </row>
    <row r="125" spans="1:14" ht="20.25" customHeight="1">
      <c r="A125" s="261" t="str">
        <f>IF(データとりまとめシート!B102="","-",データとりまとめシート!B102)</f>
        <v>-</v>
      </c>
      <c r="B125" s="333" t="str">
        <f>IF(A125="-","-",データとりまとめシート!C102)</f>
        <v>-</v>
      </c>
      <c r="C125" s="333"/>
      <c r="D125" s="261" t="str">
        <f>IF(データとりまとめシート!D102="","-",IF(データとりまとめシート!D102=1,"男","女"))</f>
        <v>-</v>
      </c>
      <c r="E125" s="333" t="str">
        <f>IF(データとりまとめシート!F102="","-",データとりまとめシート!F102)</f>
        <v>-</v>
      </c>
      <c r="F125" s="333"/>
      <c r="G125" s="363" t="str">
        <f>IF(データとりまとめシート!G102="","-",データとりまとめシート!G102)</f>
        <v>-</v>
      </c>
      <c r="H125" s="363"/>
      <c r="I125" s="333" t="str">
        <f>IF(データとりまとめシート!J102="","-",データとりまとめシート!J102)</f>
        <v>-</v>
      </c>
      <c r="J125" s="333"/>
      <c r="K125" s="363" t="str">
        <f>IF(データとりまとめシート!K102="","-",データとりまとめシート!K102)</f>
        <v>-</v>
      </c>
      <c r="L125" s="363"/>
      <c r="M125" s="261" t="str">
        <f t="shared" si="10"/>
        <v>-</v>
      </c>
    </row>
    <row r="126" spans="1:14" ht="20.25" customHeight="1">
      <c r="A126" s="261" t="str">
        <f>IF(データとりまとめシート!B103="","-",データとりまとめシート!B103)</f>
        <v>-</v>
      </c>
      <c r="B126" s="333" t="str">
        <f>IF(A126="-","-",データとりまとめシート!C103)</f>
        <v>-</v>
      </c>
      <c r="C126" s="333"/>
      <c r="D126" s="261" t="str">
        <f>IF(データとりまとめシート!D103="","-",IF(データとりまとめシート!D103=1,"男","女"))</f>
        <v>-</v>
      </c>
      <c r="E126" s="333" t="str">
        <f>IF(データとりまとめシート!F103="","-",データとりまとめシート!F103)</f>
        <v>-</v>
      </c>
      <c r="F126" s="333"/>
      <c r="G126" s="363" t="str">
        <f>IF(データとりまとめシート!G103="","-",データとりまとめシート!G103)</f>
        <v>-</v>
      </c>
      <c r="H126" s="363"/>
      <c r="I126" s="333" t="str">
        <f>IF(データとりまとめシート!J103="","-",データとりまとめシート!J103)</f>
        <v>-</v>
      </c>
      <c r="J126" s="333"/>
      <c r="K126" s="363" t="str">
        <f>IF(データとりまとめシート!K103="","-",データとりまとめシート!K103)</f>
        <v>-</v>
      </c>
      <c r="L126" s="363"/>
      <c r="M126" s="261" t="str">
        <f t="shared" si="10"/>
        <v>-</v>
      </c>
      <c r="N126" s="30" t="str">
        <f>M$3&amp;"③"</f>
        <v>0③</v>
      </c>
    </row>
    <row r="127" spans="1:14" ht="20.25" customHeight="1">
      <c r="A127" s="261" t="str">
        <f>IF(データとりまとめシート!B104="","-",データとりまとめシート!B104)</f>
        <v>-</v>
      </c>
      <c r="B127" s="333" t="str">
        <f>IF(A127="-","-",データとりまとめシート!C104)</f>
        <v>-</v>
      </c>
      <c r="C127" s="333"/>
      <c r="D127" s="261" t="str">
        <f>IF(データとりまとめシート!D104="","-",IF(データとりまとめシート!D104=1,"男","女"))</f>
        <v>-</v>
      </c>
      <c r="E127" s="333" t="str">
        <f>IF(データとりまとめシート!F104="","-",データとりまとめシート!F104)</f>
        <v>-</v>
      </c>
      <c r="F127" s="333"/>
      <c r="G127" s="363" t="str">
        <f>IF(データとりまとめシート!G104="","-",データとりまとめシート!G104)</f>
        <v>-</v>
      </c>
      <c r="H127" s="363"/>
      <c r="I127" s="333" t="str">
        <f>IF(データとりまとめシート!J104="","-",データとりまとめシート!J104)</f>
        <v>-</v>
      </c>
      <c r="J127" s="333"/>
      <c r="K127" s="363" t="str">
        <f>IF(データとりまとめシート!K104="","-",データとりまとめシート!K104)</f>
        <v>-</v>
      </c>
      <c r="L127" s="363"/>
      <c r="M127" s="261" t="str">
        <f t="shared" si="10"/>
        <v>-</v>
      </c>
    </row>
    <row r="128" spans="1:14" ht="20.25" customHeight="1">
      <c r="A128" s="261" t="str">
        <f>IF(データとりまとめシート!B105="","-",データとりまとめシート!B105)</f>
        <v>-</v>
      </c>
      <c r="B128" s="333" t="str">
        <f>IF(A128="-","-",データとりまとめシート!C105)</f>
        <v>-</v>
      </c>
      <c r="C128" s="333"/>
      <c r="D128" s="261" t="str">
        <f>IF(データとりまとめシート!D105="","-",IF(データとりまとめシート!D105=1,"男","女"))</f>
        <v>-</v>
      </c>
      <c r="E128" s="333" t="str">
        <f>IF(データとりまとめシート!F105="","-",データとりまとめシート!F105)</f>
        <v>-</v>
      </c>
      <c r="F128" s="333"/>
      <c r="G128" s="363" t="str">
        <f>IF(データとりまとめシート!G105="","-",データとりまとめシート!G105)</f>
        <v>-</v>
      </c>
      <c r="H128" s="363"/>
      <c r="I128" s="333" t="str">
        <f>IF(データとりまとめシート!J105="","-",データとりまとめシート!J105)</f>
        <v>-</v>
      </c>
      <c r="J128" s="333"/>
      <c r="K128" s="363" t="str">
        <f>IF(データとりまとめシート!K105="","-",データとりまとめシート!K105)</f>
        <v>-</v>
      </c>
      <c r="L128" s="363"/>
      <c r="M128" s="261" t="str">
        <f t="shared" si="10"/>
        <v>-</v>
      </c>
    </row>
    <row r="129" spans="1:13" ht="20.25" customHeight="1">
      <c r="A129" s="261" t="str">
        <f>IF(データとりまとめシート!B106="","-",データとりまとめシート!B106)</f>
        <v>-</v>
      </c>
      <c r="B129" s="333" t="str">
        <f>IF(A129="-","-",データとりまとめシート!C106)</f>
        <v>-</v>
      </c>
      <c r="C129" s="333"/>
      <c r="D129" s="261" t="str">
        <f>IF(データとりまとめシート!D106="","-",IF(データとりまとめシート!D106=1,"男","女"))</f>
        <v>-</v>
      </c>
      <c r="E129" s="333" t="str">
        <f>IF(データとりまとめシート!F106="","-",データとりまとめシート!F106)</f>
        <v>-</v>
      </c>
      <c r="F129" s="333"/>
      <c r="G129" s="363" t="str">
        <f>IF(データとりまとめシート!G106="","-",データとりまとめシート!G106)</f>
        <v>-</v>
      </c>
      <c r="H129" s="363"/>
      <c r="I129" s="333" t="str">
        <f>IF(データとりまとめシート!J106="","-",データとりまとめシート!J106)</f>
        <v>-</v>
      </c>
      <c r="J129" s="333"/>
      <c r="K129" s="363" t="str">
        <f>IF(データとりまとめシート!K106="","-",データとりまとめシート!K106)</f>
        <v>-</v>
      </c>
      <c r="L129" s="363"/>
      <c r="M129" s="261" t="str">
        <f t="shared" si="10"/>
        <v>-</v>
      </c>
    </row>
    <row r="130" spans="1:13" ht="20.25" customHeight="1">
      <c r="A130" s="261" t="str">
        <f>IF(データとりまとめシート!B107="","-",データとりまとめシート!B107)</f>
        <v>-</v>
      </c>
      <c r="B130" s="333" t="str">
        <f>IF(A130="-","-",データとりまとめシート!C107)</f>
        <v>-</v>
      </c>
      <c r="C130" s="333"/>
      <c r="D130" s="261" t="str">
        <f>IF(データとりまとめシート!D107="","-",IF(データとりまとめシート!D107=1,"男","女"))</f>
        <v>-</v>
      </c>
      <c r="E130" s="333" t="str">
        <f>IF(データとりまとめシート!F107="","-",データとりまとめシート!F107)</f>
        <v>-</v>
      </c>
      <c r="F130" s="333"/>
      <c r="G130" s="363" t="str">
        <f>IF(データとりまとめシート!G107="","-",データとりまとめシート!G107)</f>
        <v>-</v>
      </c>
      <c r="H130" s="363"/>
      <c r="I130" s="333" t="str">
        <f>IF(データとりまとめシート!J107="","-",データとりまとめシート!J107)</f>
        <v>-</v>
      </c>
      <c r="J130" s="333"/>
      <c r="K130" s="363" t="str">
        <f>IF(データとりまとめシート!K107="","-",データとりまとめシート!K107)</f>
        <v>-</v>
      </c>
      <c r="L130" s="363"/>
      <c r="M130" s="261" t="str">
        <f t="shared" si="10"/>
        <v>-</v>
      </c>
    </row>
    <row r="131" spans="1:13" ht="20.25" customHeight="1">
      <c r="A131" s="261" t="str">
        <f>IF(データとりまとめシート!B108="","-",データとりまとめシート!B108)</f>
        <v>-</v>
      </c>
      <c r="B131" s="333" t="str">
        <f>IF(A131="-","-",データとりまとめシート!C108)</f>
        <v>-</v>
      </c>
      <c r="C131" s="333"/>
      <c r="D131" s="261" t="str">
        <f>IF(データとりまとめシート!D108="","-",IF(データとりまとめシート!D108=1,"男","女"))</f>
        <v>-</v>
      </c>
      <c r="E131" s="333" t="str">
        <f>IF(データとりまとめシート!F108="","-",データとりまとめシート!F108)</f>
        <v>-</v>
      </c>
      <c r="F131" s="333"/>
      <c r="G131" s="363" t="str">
        <f>IF(データとりまとめシート!G108="","-",データとりまとめシート!G108)</f>
        <v>-</v>
      </c>
      <c r="H131" s="363"/>
      <c r="I131" s="333" t="str">
        <f>IF(データとりまとめシート!J108="","-",データとりまとめシート!J108)</f>
        <v>-</v>
      </c>
      <c r="J131" s="333"/>
      <c r="K131" s="363" t="str">
        <f>IF(データとりまとめシート!K108="","-",データとりまとめシート!K108)</f>
        <v>-</v>
      </c>
      <c r="L131" s="363"/>
      <c r="M131" s="261" t="str">
        <f t="shared" si="10"/>
        <v>-</v>
      </c>
    </row>
    <row r="132" spans="1:13" ht="20.25" customHeight="1">
      <c r="A132" s="261" t="str">
        <f>IF(データとりまとめシート!B109="","-",データとりまとめシート!B109)</f>
        <v>-</v>
      </c>
      <c r="B132" s="333" t="str">
        <f>IF(A132="-","-",データとりまとめシート!C109)</f>
        <v>-</v>
      </c>
      <c r="C132" s="333"/>
      <c r="D132" s="261" t="str">
        <f>IF(データとりまとめシート!D109="","-",IF(データとりまとめシート!D109=1,"男","女"))</f>
        <v>-</v>
      </c>
      <c r="E132" s="333" t="str">
        <f>IF(データとりまとめシート!F109="","-",データとりまとめシート!F109)</f>
        <v>-</v>
      </c>
      <c r="F132" s="333"/>
      <c r="G132" s="363" t="str">
        <f>IF(データとりまとめシート!G109="","-",データとりまとめシート!G109)</f>
        <v>-</v>
      </c>
      <c r="H132" s="363"/>
      <c r="I132" s="333" t="str">
        <f>IF(データとりまとめシート!J109="","-",データとりまとめシート!J109)</f>
        <v>-</v>
      </c>
      <c r="J132" s="333"/>
      <c r="K132" s="363" t="str">
        <f>IF(データとりまとめシート!K109="","-",データとりまとめシート!K109)</f>
        <v>-</v>
      </c>
      <c r="L132" s="363"/>
      <c r="M132" s="261" t="str">
        <f t="shared" si="10"/>
        <v>-</v>
      </c>
    </row>
    <row r="133" spans="1:13" ht="20.25" customHeight="1">
      <c r="A133" s="261" t="str">
        <f>IF(データとりまとめシート!B110="","-",データとりまとめシート!B110)</f>
        <v>-</v>
      </c>
      <c r="B133" s="333" t="str">
        <f>IF(A133="-","-",データとりまとめシート!C110)</f>
        <v>-</v>
      </c>
      <c r="C133" s="333"/>
      <c r="D133" s="261" t="str">
        <f>IF(データとりまとめシート!D110="","-",IF(データとりまとめシート!D110=1,"男","女"))</f>
        <v>-</v>
      </c>
      <c r="E133" s="333" t="str">
        <f>IF(データとりまとめシート!F110="","-",データとりまとめシート!F110)</f>
        <v>-</v>
      </c>
      <c r="F133" s="333"/>
      <c r="G133" s="363" t="str">
        <f>IF(データとりまとめシート!G110="","-",データとりまとめシート!G110)</f>
        <v>-</v>
      </c>
      <c r="H133" s="363"/>
      <c r="I133" s="333" t="str">
        <f>IF(データとりまとめシート!J110="","-",データとりまとめシート!J110)</f>
        <v>-</v>
      </c>
      <c r="J133" s="333"/>
      <c r="K133" s="363" t="str">
        <f>IF(データとりまとめシート!K110="","-",データとりまとめシート!K110)</f>
        <v>-</v>
      </c>
      <c r="L133" s="363"/>
      <c r="M133" s="261" t="str">
        <f t="shared" si="10"/>
        <v>-</v>
      </c>
    </row>
    <row r="134" spans="1:13" ht="20.25" customHeight="1">
      <c r="A134" s="261" t="str">
        <f>IF(データとりまとめシート!B111="","-",データとりまとめシート!B111)</f>
        <v>-</v>
      </c>
      <c r="B134" s="333" t="str">
        <f>IF(A134="-","-",データとりまとめシート!C111)</f>
        <v>-</v>
      </c>
      <c r="C134" s="333"/>
      <c r="D134" s="261" t="str">
        <f>IF(データとりまとめシート!D111="","-",IF(データとりまとめシート!D111=1,"男","女"))</f>
        <v>-</v>
      </c>
      <c r="E134" s="333" t="str">
        <f>IF(データとりまとめシート!F111="","-",データとりまとめシート!F111)</f>
        <v>-</v>
      </c>
      <c r="F134" s="333"/>
      <c r="G134" s="363" t="str">
        <f>IF(データとりまとめシート!G111="","-",データとりまとめシート!G111)</f>
        <v>-</v>
      </c>
      <c r="H134" s="363"/>
      <c r="I134" s="333" t="str">
        <f>IF(データとりまとめシート!J111="","-",データとりまとめシート!J111)</f>
        <v>-</v>
      </c>
      <c r="J134" s="333"/>
      <c r="K134" s="363" t="str">
        <f>IF(データとりまとめシート!K111="","-",データとりまとめシート!K111)</f>
        <v>-</v>
      </c>
      <c r="L134" s="363"/>
      <c r="M134" s="261" t="str">
        <f t="shared" si="10"/>
        <v>-</v>
      </c>
    </row>
    <row r="135" spans="1:13" ht="20.25" customHeight="1">
      <c r="A135" s="261" t="str">
        <f>IF(データとりまとめシート!B112="","-",データとりまとめシート!B112)</f>
        <v>-</v>
      </c>
      <c r="B135" s="333" t="str">
        <f>IF(A135="-","-",データとりまとめシート!C112)</f>
        <v>-</v>
      </c>
      <c r="C135" s="333"/>
      <c r="D135" s="261" t="str">
        <f>IF(データとりまとめシート!D112="","-",IF(データとりまとめシート!D112=1,"男","女"))</f>
        <v>-</v>
      </c>
      <c r="E135" s="333" t="str">
        <f>IF(データとりまとめシート!F112="","-",データとりまとめシート!F112)</f>
        <v>-</v>
      </c>
      <c r="F135" s="333"/>
      <c r="G135" s="363" t="str">
        <f>IF(データとりまとめシート!G112="","-",データとりまとめシート!G112)</f>
        <v>-</v>
      </c>
      <c r="H135" s="363"/>
      <c r="I135" s="333" t="str">
        <f>IF(データとりまとめシート!J112="","-",データとりまとめシート!J112)</f>
        <v>-</v>
      </c>
      <c r="J135" s="333"/>
      <c r="K135" s="363" t="str">
        <f>IF(データとりまとめシート!K112="","-",データとりまとめシート!K112)</f>
        <v>-</v>
      </c>
      <c r="L135" s="363"/>
      <c r="M135" s="261" t="str">
        <f t="shared" si="10"/>
        <v>-</v>
      </c>
    </row>
    <row r="136" spans="1:13" ht="20.25" customHeight="1">
      <c r="A136" s="261" t="str">
        <f>IF(データとりまとめシート!B113="","-",データとりまとめシート!B113)</f>
        <v>-</v>
      </c>
      <c r="B136" s="333" t="str">
        <f>IF(A136="-","-",データとりまとめシート!C113)</f>
        <v>-</v>
      </c>
      <c r="C136" s="333"/>
      <c r="D136" s="261" t="str">
        <f>IF(データとりまとめシート!D113="","-",IF(データとりまとめシート!D113=1,"男","女"))</f>
        <v>-</v>
      </c>
      <c r="E136" s="333" t="str">
        <f>IF(データとりまとめシート!F113="","-",データとりまとめシート!F113)</f>
        <v>-</v>
      </c>
      <c r="F136" s="333"/>
      <c r="G136" s="363" t="str">
        <f>IF(データとりまとめシート!G113="","-",データとりまとめシート!G113)</f>
        <v>-</v>
      </c>
      <c r="H136" s="363"/>
      <c r="I136" s="333" t="str">
        <f>IF(データとりまとめシート!J113="","-",データとりまとめシート!J113)</f>
        <v>-</v>
      </c>
      <c r="J136" s="333"/>
      <c r="K136" s="363" t="str">
        <f>IF(データとりまとめシート!K113="","-",データとりまとめシート!K113)</f>
        <v>-</v>
      </c>
      <c r="L136" s="363"/>
      <c r="M136" s="261" t="str">
        <f t="shared" si="10"/>
        <v>-</v>
      </c>
    </row>
    <row r="137" spans="1:13" ht="20.25" customHeight="1">
      <c r="A137" s="261" t="str">
        <f>IF(データとりまとめシート!B114="","-",データとりまとめシート!B114)</f>
        <v>-</v>
      </c>
      <c r="B137" s="333" t="str">
        <f>IF(A137="-","-",データとりまとめシート!C114)</f>
        <v>-</v>
      </c>
      <c r="C137" s="333"/>
      <c r="D137" s="261" t="str">
        <f>IF(データとりまとめシート!D114="","-",IF(データとりまとめシート!D114=1,"男","女"))</f>
        <v>-</v>
      </c>
      <c r="E137" s="333" t="str">
        <f>IF(データとりまとめシート!F114="","-",データとりまとめシート!F114)</f>
        <v>-</v>
      </c>
      <c r="F137" s="333"/>
      <c r="G137" s="363" t="str">
        <f>IF(データとりまとめシート!G114="","-",データとりまとめシート!G114)</f>
        <v>-</v>
      </c>
      <c r="H137" s="363"/>
      <c r="I137" s="333" t="str">
        <f>IF(データとりまとめシート!J114="","-",データとりまとめシート!J114)</f>
        <v>-</v>
      </c>
      <c r="J137" s="333"/>
      <c r="K137" s="363" t="str">
        <f>IF(データとりまとめシート!K114="","-",データとりまとめシート!K114)</f>
        <v>-</v>
      </c>
      <c r="L137" s="363"/>
      <c r="M137" s="261" t="str">
        <f t="shared" si="10"/>
        <v>-</v>
      </c>
    </row>
    <row r="138" spans="1:13" ht="20.25" customHeight="1">
      <c r="A138" s="261" t="str">
        <f>IF(データとりまとめシート!B115="","-",データとりまとめシート!B115)</f>
        <v>-</v>
      </c>
      <c r="B138" s="333" t="str">
        <f>IF(A138="-","-",データとりまとめシート!C115)</f>
        <v>-</v>
      </c>
      <c r="C138" s="333"/>
      <c r="D138" s="261" t="str">
        <f>IF(データとりまとめシート!D115="","-",IF(データとりまとめシート!D115=1,"男","女"))</f>
        <v>-</v>
      </c>
      <c r="E138" s="333" t="str">
        <f>IF(データとりまとめシート!F115="","-",データとりまとめシート!F115)</f>
        <v>-</v>
      </c>
      <c r="F138" s="333"/>
      <c r="G138" s="363" t="str">
        <f>IF(データとりまとめシート!G115="","-",データとりまとめシート!G115)</f>
        <v>-</v>
      </c>
      <c r="H138" s="363"/>
      <c r="I138" s="333" t="str">
        <f>IF(データとりまとめシート!J115="","-",データとりまとめシート!J115)</f>
        <v>-</v>
      </c>
      <c r="J138" s="333"/>
      <c r="K138" s="363" t="str">
        <f>IF(データとりまとめシート!K115="","-",データとりまとめシート!K115)</f>
        <v>-</v>
      </c>
      <c r="L138" s="363"/>
      <c r="M138" s="261" t="str">
        <f t="shared" si="10"/>
        <v>-</v>
      </c>
    </row>
    <row r="139" spans="1:13" ht="20.25" customHeight="1">
      <c r="A139" s="261" t="str">
        <f>IF(データとりまとめシート!B116="","-",データとりまとめシート!B116)</f>
        <v>-</v>
      </c>
      <c r="B139" s="333" t="str">
        <f>IF(A139="-","-",データとりまとめシート!C116)</f>
        <v>-</v>
      </c>
      <c r="C139" s="333"/>
      <c r="D139" s="261" t="str">
        <f>IF(データとりまとめシート!D116="","-",IF(データとりまとめシート!D116=1,"男","女"))</f>
        <v>-</v>
      </c>
      <c r="E139" s="333" t="str">
        <f>IF(データとりまとめシート!F116="","-",データとりまとめシート!F116)</f>
        <v>-</v>
      </c>
      <c r="F139" s="333"/>
      <c r="G139" s="363" t="str">
        <f>IF(データとりまとめシート!G116="","-",データとりまとめシート!G116)</f>
        <v>-</v>
      </c>
      <c r="H139" s="363"/>
      <c r="I139" s="333" t="str">
        <f>IF(データとりまとめシート!J116="","-",データとりまとめシート!J116)</f>
        <v>-</v>
      </c>
      <c r="J139" s="333"/>
      <c r="K139" s="363" t="str">
        <f>IF(データとりまとめシート!K116="","-",データとりまとめシート!K116)</f>
        <v>-</v>
      </c>
      <c r="L139" s="363"/>
      <c r="M139" s="261" t="str">
        <f t="shared" si="10"/>
        <v>-</v>
      </c>
    </row>
    <row r="140" spans="1:13" ht="20.25" customHeight="1">
      <c r="A140" s="261" t="str">
        <f>IF(データとりまとめシート!B117="","-",データとりまとめシート!B117)</f>
        <v>-</v>
      </c>
      <c r="B140" s="333" t="str">
        <f>IF(A140="-","-",データとりまとめシート!C117)</f>
        <v>-</v>
      </c>
      <c r="C140" s="333"/>
      <c r="D140" s="261" t="str">
        <f>IF(データとりまとめシート!D117="","-",IF(データとりまとめシート!D117=1,"男","女"))</f>
        <v>-</v>
      </c>
      <c r="E140" s="333" t="str">
        <f>IF(データとりまとめシート!F117="","-",データとりまとめシート!F117)</f>
        <v>-</v>
      </c>
      <c r="F140" s="333"/>
      <c r="G140" s="363" t="str">
        <f>IF(データとりまとめシート!G117="","-",データとりまとめシート!G117)</f>
        <v>-</v>
      </c>
      <c r="H140" s="363"/>
      <c r="I140" s="333" t="str">
        <f>IF(データとりまとめシート!J117="","-",データとりまとめシート!J117)</f>
        <v>-</v>
      </c>
      <c r="J140" s="333"/>
      <c r="K140" s="363" t="str">
        <f>IF(データとりまとめシート!K117="","-",データとりまとめシート!K117)</f>
        <v>-</v>
      </c>
      <c r="L140" s="363"/>
      <c r="M140" s="261" t="str">
        <f t="shared" si="10"/>
        <v>-</v>
      </c>
    </row>
    <row r="141" spans="1:13" ht="20.25" customHeight="1">
      <c r="A141" s="261" t="str">
        <f>IF(データとりまとめシート!B118="","-",データとりまとめシート!B118)</f>
        <v>-</v>
      </c>
      <c r="B141" s="333" t="str">
        <f>IF(A141="-","-",データとりまとめシート!C118)</f>
        <v>-</v>
      </c>
      <c r="C141" s="333"/>
      <c r="D141" s="261" t="str">
        <f>IF(データとりまとめシート!D118="","-",IF(データとりまとめシート!D118=1,"男","女"))</f>
        <v>-</v>
      </c>
      <c r="E141" s="333" t="str">
        <f>IF(データとりまとめシート!F118="","-",データとりまとめシート!F118)</f>
        <v>-</v>
      </c>
      <c r="F141" s="333"/>
      <c r="G141" s="363" t="str">
        <f>IF(データとりまとめシート!G118="","-",データとりまとめシート!G118)</f>
        <v>-</v>
      </c>
      <c r="H141" s="363"/>
      <c r="I141" s="333" t="str">
        <f>IF(データとりまとめシート!J118="","-",データとりまとめシート!J118)</f>
        <v>-</v>
      </c>
      <c r="J141" s="333"/>
      <c r="K141" s="363" t="str">
        <f>IF(データとりまとめシート!K118="","-",データとりまとめシート!K118)</f>
        <v>-</v>
      </c>
      <c r="L141" s="363"/>
      <c r="M141" s="261" t="str">
        <f t="shared" ref="M141:M172" si="11">IF(A141="-","-","有")</f>
        <v>-</v>
      </c>
    </row>
    <row r="142" spans="1:13" ht="20.25" customHeight="1">
      <c r="A142" s="261" t="str">
        <f>IF(データとりまとめシート!B119="","-",データとりまとめシート!B119)</f>
        <v>-</v>
      </c>
      <c r="B142" s="333" t="str">
        <f>IF(A142="-","-",データとりまとめシート!C119)</f>
        <v>-</v>
      </c>
      <c r="C142" s="333"/>
      <c r="D142" s="261" t="str">
        <f>IF(データとりまとめシート!D119="","-",IF(データとりまとめシート!D119=1,"男","女"))</f>
        <v>-</v>
      </c>
      <c r="E142" s="333" t="str">
        <f>IF(データとりまとめシート!F119="","-",データとりまとめシート!F119)</f>
        <v>-</v>
      </c>
      <c r="F142" s="333"/>
      <c r="G142" s="363" t="str">
        <f>IF(データとりまとめシート!G119="","-",データとりまとめシート!G119)</f>
        <v>-</v>
      </c>
      <c r="H142" s="363"/>
      <c r="I142" s="333" t="str">
        <f>IF(データとりまとめシート!J119="","-",データとりまとめシート!J119)</f>
        <v>-</v>
      </c>
      <c r="J142" s="333"/>
      <c r="K142" s="363" t="str">
        <f>IF(データとりまとめシート!K119="","-",データとりまとめシート!K119)</f>
        <v>-</v>
      </c>
      <c r="L142" s="363"/>
      <c r="M142" s="261" t="str">
        <f t="shared" si="11"/>
        <v>-</v>
      </c>
    </row>
    <row r="143" spans="1:13" ht="20.25" customHeight="1">
      <c r="A143" s="261" t="str">
        <f>IF(データとりまとめシート!B120="","-",データとりまとめシート!B120)</f>
        <v>-</v>
      </c>
      <c r="B143" s="333" t="str">
        <f>IF(A143="-","-",データとりまとめシート!C120)</f>
        <v>-</v>
      </c>
      <c r="C143" s="333"/>
      <c r="D143" s="261" t="str">
        <f>IF(データとりまとめシート!D120="","-",IF(データとりまとめシート!D120=1,"男","女"))</f>
        <v>-</v>
      </c>
      <c r="E143" s="333" t="str">
        <f>IF(データとりまとめシート!F120="","-",データとりまとめシート!F120)</f>
        <v>-</v>
      </c>
      <c r="F143" s="333"/>
      <c r="G143" s="363" t="str">
        <f>IF(データとりまとめシート!G120="","-",データとりまとめシート!G120)</f>
        <v>-</v>
      </c>
      <c r="H143" s="363"/>
      <c r="I143" s="333" t="str">
        <f>IF(データとりまとめシート!J120="","-",データとりまとめシート!J120)</f>
        <v>-</v>
      </c>
      <c r="J143" s="333"/>
      <c r="K143" s="363" t="str">
        <f>IF(データとりまとめシート!K120="","-",データとりまとめシート!K120)</f>
        <v>-</v>
      </c>
      <c r="L143" s="363"/>
      <c r="M143" s="261" t="str">
        <f t="shared" si="11"/>
        <v>-</v>
      </c>
    </row>
    <row r="144" spans="1:13" ht="20.25" customHeight="1">
      <c r="A144" s="261" t="str">
        <f>IF(データとりまとめシート!B121="","-",データとりまとめシート!B121)</f>
        <v>-</v>
      </c>
      <c r="B144" s="333" t="str">
        <f>IF(A144="-","-",データとりまとめシート!C121)</f>
        <v>-</v>
      </c>
      <c r="C144" s="333"/>
      <c r="D144" s="261" t="str">
        <f>IF(データとりまとめシート!D121="","-",IF(データとりまとめシート!D121=1,"男","女"))</f>
        <v>-</v>
      </c>
      <c r="E144" s="333" t="str">
        <f>IF(データとりまとめシート!F121="","-",データとりまとめシート!F121)</f>
        <v>-</v>
      </c>
      <c r="F144" s="333"/>
      <c r="G144" s="363" t="str">
        <f>IF(データとりまとめシート!G121="","-",データとりまとめシート!G121)</f>
        <v>-</v>
      </c>
      <c r="H144" s="363"/>
      <c r="I144" s="333" t="str">
        <f>IF(データとりまとめシート!J121="","-",データとりまとめシート!J121)</f>
        <v>-</v>
      </c>
      <c r="J144" s="333"/>
      <c r="K144" s="363" t="str">
        <f>IF(データとりまとめシート!K121="","-",データとりまとめシート!K121)</f>
        <v>-</v>
      </c>
      <c r="L144" s="363"/>
      <c r="M144" s="261" t="str">
        <f t="shared" si="11"/>
        <v>-</v>
      </c>
    </row>
    <row r="145" spans="1:13" ht="20.25" customHeight="1">
      <c r="A145" s="261" t="str">
        <f>IF(データとりまとめシート!B122="","-",データとりまとめシート!B122)</f>
        <v>-</v>
      </c>
      <c r="B145" s="333" t="str">
        <f>IF(A145="-","-",データとりまとめシート!C122)</f>
        <v>-</v>
      </c>
      <c r="C145" s="333"/>
      <c r="D145" s="261" t="str">
        <f>IF(データとりまとめシート!D122="","-",IF(データとりまとめシート!D122=1,"男","女"))</f>
        <v>-</v>
      </c>
      <c r="E145" s="333" t="str">
        <f>IF(データとりまとめシート!F122="","-",データとりまとめシート!F122)</f>
        <v>-</v>
      </c>
      <c r="F145" s="333"/>
      <c r="G145" s="363" t="str">
        <f>IF(データとりまとめシート!G122="","-",データとりまとめシート!G122)</f>
        <v>-</v>
      </c>
      <c r="H145" s="363"/>
      <c r="I145" s="333" t="str">
        <f>IF(データとりまとめシート!J122="","-",データとりまとめシート!J122)</f>
        <v>-</v>
      </c>
      <c r="J145" s="333"/>
      <c r="K145" s="363" t="str">
        <f>IF(データとりまとめシート!K122="","-",データとりまとめシート!K122)</f>
        <v>-</v>
      </c>
      <c r="L145" s="363"/>
      <c r="M145" s="261" t="str">
        <f t="shared" si="11"/>
        <v>-</v>
      </c>
    </row>
    <row r="146" spans="1:13" ht="20.25" customHeight="1">
      <c r="A146" s="261" t="str">
        <f>IF(データとりまとめシート!B123="","-",データとりまとめシート!B123)</f>
        <v>-</v>
      </c>
      <c r="B146" s="333" t="str">
        <f>IF(A146="-","-",データとりまとめシート!C123)</f>
        <v>-</v>
      </c>
      <c r="C146" s="333"/>
      <c r="D146" s="261" t="str">
        <f>IF(データとりまとめシート!D123="","-",IF(データとりまとめシート!D123=1,"男","女"))</f>
        <v>-</v>
      </c>
      <c r="E146" s="333" t="str">
        <f>IF(データとりまとめシート!F123="","-",データとりまとめシート!F123)</f>
        <v>-</v>
      </c>
      <c r="F146" s="333"/>
      <c r="G146" s="363" t="str">
        <f>IF(データとりまとめシート!G123="","-",データとりまとめシート!G123)</f>
        <v>-</v>
      </c>
      <c r="H146" s="363"/>
      <c r="I146" s="333" t="str">
        <f>IF(データとりまとめシート!J123="","-",データとりまとめシート!J123)</f>
        <v>-</v>
      </c>
      <c r="J146" s="333"/>
      <c r="K146" s="363" t="str">
        <f>IF(データとりまとめシート!K123="","-",データとりまとめシート!K123)</f>
        <v>-</v>
      </c>
      <c r="L146" s="363"/>
      <c r="M146" s="261" t="str">
        <f t="shared" si="11"/>
        <v>-</v>
      </c>
    </row>
    <row r="147" spans="1:13" ht="20.25" customHeight="1">
      <c r="A147" s="261" t="str">
        <f>IF(データとりまとめシート!B124="","-",データとりまとめシート!B124)</f>
        <v>-</v>
      </c>
      <c r="B147" s="333" t="str">
        <f>IF(A147="-","-",データとりまとめシート!C124)</f>
        <v>-</v>
      </c>
      <c r="C147" s="333"/>
      <c r="D147" s="261" t="str">
        <f>IF(データとりまとめシート!D124="","-",IF(データとりまとめシート!D124=1,"男","女"))</f>
        <v>-</v>
      </c>
      <c r="E147" s="333" t="str">
        <f>IF(データとりまとめシート!F124="","-",データとりまとめシート!F124)</f>
        <v>-</v>
      </c>
      <c r="F147" s="333"/>
      <c r="G147" s="363" t="str">
        <f>IF(データとりまとめシート!G124="","-",データとりまとめシート!G124)</f>
        <v>-</v>
      </c>
      <c r="H147" s="363"/>
      <c r="I147" s="333" t="str">
        <f>IF(データとりまとめシート!J124="","-",データとりまとめシート!J124)</f>
        <v>-</v>
      </c>
      <c r="J147" s="333"/>
      <c r="K147" s="363" t="str">
        <f>IF(データとりまとめシート!K124="","-",データとりまとめシート!K124)</f>
        <v>-</v>
      </c>
      <c r="L147" s="363"/>
      <c r="M147" s="261" t="str">
        <f t="shared" si="11"/>
        <v>-</v>
      </c>
    </row>
    <row r="148" spans="1:13" ht="20.25" customHeight="1">
      <c r="A148" s="261" t="str">
        <f>IF(データとりまとめシート!B125="","-",データとりまとめシート!B125)</f>
        <v>-</v>
      </c>
      <c r="B148" s="333" t="str">
        <f>IF(A148="-","-",データとりまとめシート!C125)</f>
        <v>-</v>
      </c>
      <c r="C148" s="333"/>
      <c r="D148" s="261" t="str">
        <f>IF(データとりまとめシート!D125="","-",IF(データとりまとめシート!D125=1,"男","女"))</f>
        <v>-</v>
      </c>
      <c r="E148" s="333" t="str">
        <f>IF(データとりまとめシート!F125="","-",データとりまとめシート!F125)</f>
        <v>-</v>
      </c>
      <c r="F148" s="333"/>
      <c r="G148" s="363" t="str">
        <f>IF(データとりまとめシート!G125="","-",データとりまとめシート!G125)</f>
        <v>-</v>
      </c>
      <c r="H148" s="363"/>
      <c r="I148" s="333" t="str">
        <f>IF(データとりまとめシート!J125="","-",データとりまとめシート!J125)</f>
        <v>-</v>
      </c>
      <c r="J148" s="333"/>
      <c r="K148" s="363" t="str">
        <f>IF(データとりまとめシート!K125="","-",データとりまとめシート!K125)</f>
        <v>-</v>
      </c>
      <c r="L148" s="363"/>
      <c r="M148" s="261" t="str">
        <f t="shared" si="11"/>
        <v>-</v>
      </c>
    </row>
    <row r="149" spans="1:13" ht="20.25" customHeight="1">
      <c r="A149" s="261" t="str">
        <f>IF(データとりまとめシート!B126="","-",データとりまとめシート!B126)</f>
        <v>-</v>
      </c>
      <c r="B149" s="333" t="str">
        <f>IF(A149="-","-",データとりまとめシート!C126)</f>
        <v>-</v>
      </c>
      <c r="C149" s="333"/>
      <c r="D149" s="261" t="str">
        <f>IF(データとりまとめシート!D126="","-",IF(データとりまとめシート!D126=1,"男","女"))</f>
        <v>-</v>
      </c>
      <c r="E149" s="333" t="str">
        <f>IF(データとりまとめシート!F126="","-",データとりまとめシート!F126)</f>
        <v>-</v>
      </c>
      <c r="F149" s="333"/>
      <c r="G149" s="363" t="str">
        <f>IF(データとりまとめシート!G126="","-",データとりまとめシート!G126)</f>
        <v>-</v>
      </c>
      <c r="H149" s="363"/>
      <c r="I149" s="333" t="str">
        <f>IF(データとりまとめシート!J126="","-",データとりまとめシート!J126)</f>
        <v>-</v>
      </c>
      <c r="J149" s="333"/>
      <c r="K149" s="363" t="str">
        <f>IF(データとりまとめシート!K126="","-",データとりまとめシート!K126)</f>
        <v>-</v>
      </c>
      <c r="L149" s="363"/>
      <c r="M149" s="261" t="str">
        <f t="shared" si="11"/>
        <v>-</v>
      </c>
    </row>
    <row r="150" spans="1:13" ht="20.25" customHeight="1">
      <c r="A150" s="261" t="str">
        <f>IF(データとりまとめシート!B127="","-",データとりまとめシート!B127)</f>
        <v>-</v>
      </c>
      <c r="B150" s="333" t="str">
        <f>IF(A150="-","-",データとりまとめシート!C127)</f>
        <v>-</v>
      </c>
      <c r="C150" s="333"/>
      <c r="D150" s="261" t="str">
        <f>IF(データとりまとめシート!D127="","-",IF(データとりまとめシート!D127=1,"男","女"))</f>
        <v>-</v>
      </c>
      <c r="E150" s="333" t="str">
        <f>IF(データとりまとめシート!F127="","-",データとりまとめシート!F127)</f>
        <v>-</v>
      </c>
      <c r="F150" s="333"/>
      <c r="G150" s="363" t="str">
        <f>IF(データとりまとめシート!G127="","-",データとりまとめシート!G127)</f>
        <v>-</v>
      </c>
      <c r="H150" s="363"/>
      <c r="I150" s="333" t="str">
        <f>IF(データとりまとめシート!J127="","-",データとりまとめシート!J127)</f>
        <v>-</v>
      </c>
      <c r="J150" s="333"/>
      <c r="K150" s="363" t="str">
        <f>IF(データとりまとめシート!K127="","-",データとりまとめシート!K127)</f>
        <v>-</v>
      </c>
      <c r="L150" s="363"/>
      <c r="M150" s="261" t="str">
        <f t="shared" si="11"/>
        <v>-</v>
      </c>
    </row>
    <row r="151" spans="1:13" ht="20.25" customHeight="1">
      <c r="A151" s="261" t="str">
        <f>IF(データとりまとめシート!B128="","-",データとりまとめシート!B128)</f>
        <v>-</v>
      </c>
      <c r="B151" s="333" t="str">
        <f>IF(A151="-","-",データとりまとめシート!C128)</f>
        <v>-</v>
      </c>
      <c r="C151" s="333"/>
      <c r="D151" s="261" t="str">
        <f>IF(データとりまとめシート!D128="","-",IF(データとりまとめシート!D128=1,"男","女"))</f>
        <v>-</v>
      </c>
      <c r="E151" s="333" t="str">
        <f>IF(データとりまとめシート!F128="","-",データとりまとめシート!F128)</f>
        <v>-</v>
      </c>
      <c r="F151" s="333"/>
      <c r="G151" s="363" t="str">
        <f>IF(データとりまとめシート!G128="","-",データとりまとめシート!G128)</f>
        <v>-</v>
      </c>
      <c r="H151" s="363"/>
      <c r="I151" s="333" t="str">
        <f>IF(データとりまとめシート!J128="","-",データとりまとめシート!J128)</f>
        <v>-</v>
      </c>
      <c r="J151" s="333"/>
      <c r="K151" s="363" t="str">
        <f>IF(データとりまとめシート!K128="","-",データとりまとめシート!K128)</f>
        <v>-</v>
      </c>
      <c r="L151" s="363"/>
      <c r="M151" s="261" t="str">
        <f t="shared" si="11"/>
        <v>-</v>
      </c>
    </row>
    <row r="152" spans="1:13" ht="20.25" customHeight="1">
      <c r="A152" s="261" t="str">
        <f>IF(データとりまとめシート!B129="","-",データとりまとめシート!B129)</f>
        <v>-</v>
      </c>
      <c r="B152" s="333" t="str">
        <f>IF(A152="-","-",データとりまとめシート!C129)</f>
        <v>-</v>
      </c>
      <c r="C152" s="333"/>
      <c r="D152" s="261" t="str">
        <f>IF(データとりまとめシート!D129="","-",IF(データとりまとめシート!D129=1,"男","女"))</f>
        <v>-</v>
      </c>
      <c r="E152" s="333" t="str">
        <f>IF(データとりまとめシート!F129="","-",データとりまとめシート!F129)</f>
        <v>-</v>
      </c>
      <c r="F152" s="333"/>
      <c r="G152" s="363" t="str">
        <f>IF(データとりまとめシート!G129="","-",データとりまとめシート!G129)</f>
        <v>-</v>
      </c>
      <c r="H152" s="363"/>
      <c r="I152" s="333" t="str">
        <f>IF(データとりまとめシート!J129="","-",データとりまとめシート!J129)</f>
        <v>-</v>
      </c>
      <c r="J152" s="333"/>
      <c r="K152" s="363" t="str">
        <f>IF(データとりまとめシート!K129="","-",データとりまとめシート!K129)</f>
        <v>-</v>
      </c>
      <c r="L152" s="363"/>
      <c r="M152" s="261" t="str">
        <f t="shared" si="11"/>
        <v>-</v>
      </c>
    </row>
    <row r="153" spans="1:13" ht="20.25" customHeight="1">
      <c r="A153" s="261" t="str">
        <f>IF(データとりまとめシート!B130="","-",データとりまとめシート!B130)</f>
        <v>-</v>
      </c>
      <c r="B153" s="333" t="str">
        <f>IF(A153="-","-",データとりまとめシート!C130)</f>
        <v>-</v>
      </c>
      <c r="C153" s="333"/>
      <c r="D153" s="261" t="str">
        <f>IF(データとりまとめシート!D130="","-",IF(データとりまとめシート!D130=1,"男","女"))</f>
        <v>-</v>
      </c>
      <c r="E153" s="333" t="str">
        <f>IF(データとりまとめシート!F130="","-",データとりまとめシート!F130)</f>
        <v>-</v>
      </c>
      <c r="F153" s="333"/>
      <c r="G153" s="363" t="str">
        <f>IF(データとりまとめシート!G130="","-",データとりまとめシート!G130)</f>
        <v>-</v>
      </c>
      <c r="H153" s="363"/>
      <c r="I153" s="333" t="str">
        <f>IF(データとりまとめシート!J130="","-",データとりまとめシート!J130)</f>
        <v>-</v>
      </c>
      <c r="J153" s="333"/>
      <c r="K153" s="363" t="str">
        <f>IF(データとりまとめシート!K130="","-",データとりまとめシート!K130)</f>
        <v>-</v>
      </c>
      <c r="L153" s="363"/>
      <c r="M153" s="261" t="str">
        <f t="shared" si="11"/>
        <v>-</v>
      </c>
    </row>
    <row r="154" spans="1:13" ht="20.25" customHeight="1">
      <c r="A154" s="261" t="str">
        <f>IF(データとりまとめシート!B131="","-",データとりまとめシート!B131)</f>
        <v>-</v>
      </c>
      <c r="B154" s="333" t="str">
        <f>IF(A154="-","-",データとりまとめシート!C131)</f>
        <v>-</v>
      </c>
      <c r="C154" s="333"/>
      <c r="D154" s="261" t="str">
        <f>IF(データとりまとめシート!D131="","-",IF(データとりまとめシート!D131=1,"男","女"))</f>
        <v>-</v>
      </c>
      <c r="E154" s="333" t="str">
        <f>IF(データとりまとめシート!F131="","-",データとりまとめシート!F131)</f>
        <v>-</v>
      </c>
      <c r="F154" s="333"/>
      <c r="G154" s="363" t="str">
        <f>IF(データとりまとめシート!G131="","-",データとりまとめシート!G131)</f>
        <v>-</v>
      </c>
      <c r="H154" s="363"/>
      <c r="I154" s="333" t="str">
        <f>IF(データとりまとめシート!J131="","-",データとりまとめシート!J131)</f>
        <v>-</v>
      </c>
      <c r="J154" s="333"/>
      <c r="K154" s="363" t="str">
        <f>IF(データとりまとめシート!K131="","-",データとりまとめシート!K131)</f>
        <v>-</v>
      </c>
      <c r="L154" s="363"/>
      <c r="M154" s="261" t="str">
        <f t="shared" si="11"/>
        <v>-</v>
      </c>
    </row>
    <row r="155" spans="1:13" ht="20.25" customHeight="1">
      <c r="A155" s="261" t="str">
        <f>IF(データとりまとめシート!B132="","-",データとりまとめシート!B132)</f>
        <v>-</v>
      </c>
      <c r="B155" s="333" t="str">
        <f>IF(A155="-","-",データとりまとめシート!C132)</f>
        <v>-</v>
      </c>
      <c r="C155" s="333"/>
      <c r="D155" s="261" t="str">
        <f>IF(データとりまとめシート!D132="","-",IF(データとりまとめシート!D132=1,"男","女"))</f>
        <v>-</v>
      </c>
      <c r="E155" s="333" t="str">
        <f>IF(データとりまとめシート!F132="","-",データとりまとめシート!F132)</f>
        <v>-</v>
      </c>
      <c r="F155" s="333"/>
      <c r="G155" s="363" t="str">
        <f>IF(データとりまとめシート!G132="","-",データとりまとめシート!G132)</f>
        <v>-</v>
      </c>
      <c r="H155" s="363"/>
      <c r="I155" s="333" t="str">
        <f>IF(データとりまとめシート!J132="","-",データとりまとめシート!J132)</f>
        <v>-</v>
      </c>
      <c r="J155" s="333"/>
      <c r="K155" s="363" t="str">
        <f>IF(データとりまとめシート!K132="","-",データとりまとめシート!K132)</f>
        <v>-</v>
      </c>
      <c r="L155" s="363"/>
      <c r="M155" s="261" t="str">
        <f t="shared" si="11"/>
        <v>-</v>
      </c>
    </row>
    <row r="156" spans="1:13" ht="20.25" customHeight="1">
      <c r="A156" s="261" t="str">
        <f>IF(データとりまとめシート!B133="","-",データとりまとめシート!B133)</f>
        <v>-</v>
      </c>
      <c r="B156" s="333" t="str">
        <f>IF(A156="-","-",データとりまとめシート!C133)</f>
        <v>-</v>
      </c>
      <c r="C156" s="333"/>
      <c r="D156" s="261" t="str">
        <f>IF(データとりまとめシート!D133="","-",IF(データとりまとめシート!D133=1,"男","女"))</f>
        <v>-</v>
      </c>
      <c r="E156" s="333" t="str">
        <f>IF(データとりまとめシート!F133="","-",データとりまとめシート!F133)</f>
        <v>-</v>
      </c>
      <c r="F156" s="333"/>
      <c r="G156" s="363" t="str">
        <f>IF(データとりまとめシート!G133="","-",データとりまとめシート!G133)</f>
        <v>-</v>
      </c>
      <c r="H156" s="363"/>
      <c r="I156" s="333" t="str">
        <f>IF(データとりまとめシート!J133="","-",データとりまとめシート!J133)</f>
        <v>-</v>
      </c>
      <c r="J156" s="333"/>
      <c r="K156" s="363" t="str">
        <f>IF(データとりまとめシート!K133="","-",データとりまとめシート!K133)</f>
        <v>-</v>
      </c>
      <c r="L156" s="363"/>
      <c r="M156" s="261" t="str">
        <f t="shared" si="11"/>
        <v>-</v>
      </c>
    </row>
    <row r="157" spans="1:13" ht="20.25" customHeight="1">
      <c r="A157" s="261" t="str">
        <f>IF(データとりまとめシート!B134="","-",データとりまとめシート!B134)</f>
        <v>-</v>
      </c>
      <c r="B157" s="333" t="str">
        <f>IF(A157="-","-",データとりまとめシート!C134)</f>
        <v>-</v>
      </c>
      <c r="C157" s="333"/>
      <c r="D157" s="261" t="str">
        <f>IF(データとりまとめシート!D134="","-",IF(データとりまとめシート!D134=1,"男","女"))</f>
        <v>-</v>
      </c>
      <c r="E157" s="333" t="str">
        <f>IF(データとりまとめシート!F134="","-",データとりまとめシート!F134)</f>
        <v>-</v>
      </c>
      <c r="F157" s="333"/>
      <c r="G157" s="363" t="str">
        <f>IF(データとりまとめシート!G134="","-",データとりまとめシート!G134)</f>
        <v>-</v>
      </c>
      <c r="H157" s="363"/>
      <c r="I157" s="333" t="str">
        <f>IF(データとりまとめシート!J134="","-",データとりまとめシート!J134)</f>
        <v>-</v>
      </c>
      <c r="J157" s="333"/>
      <c r="K157" s="363" t="str">
        <f>IF(データとりまとめシート!K134="","-",データとりまとめシート!K134)</f>
        <v>-</v>
      </c>
      <c r="L157" s="363"/>
      <c r="M157" s="261" t="str">
        <f t="shared" si="11"/>
        <v>-</v>
      </c>
    </row>
    <row r="158" spans="1:13" ht="20.25" customHeight="1">
      <c r="A158" s="261" t="str">
        <f>IF(データとりまとめシート!B135="","-",データとりまとめシート!B135)</f>
        <v>-</v>
      </c>
      <c r="B158" s="333" t="str">
        <f>IF(A158="-","-",データとりまとめシート!C135)</f>
        <v>-</v>
      </c>
      <c r="C158" s="333"/>
      <c r="D158" s="261" t="str">
        <f>IF(データとりまとめシート!D135="","-",IF(データとりまとめシート!D135=1,"男","女"))</f>
        <v>-</v>
      </c>
      <c r="E158" s="333" t="str">
        <f>IF(データとりまとめシート!F135="","-",データとりまとめシート!F135)</f>
        <v>-</v>
      </c>
      <c r="F158" s="333"/>
      <c r="G158" s="363" t="str">
        <f>IF(データとりまとめシート!G135="","-",データとりまとめシート!G135)</f>
        <v>-</v>
      </c>
      <c r="H158" s="363"/>
      <c r="I158" s="333" t="str">
        <f>IF(データとりまとめシート!J135="","-",データとりまとめシート!J135)</f>
        <v>-</v>
      </c>
      <c r="J158" s="333"/>
      <c r="K158" s="363" t="str">
        <f>IF(データとりまとめシート!K135="","-",データとりまとめシート!K135)</f>
        <v>-</v>
      </c>
      <c r="L158" s="363"/>
      <c r="M158" s="261" t="str">
        <f t="shared" si="11"/>
        <v>-</v>
      </c>
    </row>
    <row r="159" spans="1:13" ht="20.25" customHeight="1">
      <c r="A159" s="261" t="str">
        <f>IF(データとりまとめシート!B136="","-",データとりまとめシート!B136)</f>
        <v>-</v>
      </c>
      <c r="B159" s="333" t="str">
        <f>IF(A159="-","-",データとりまとめシート!C136)</f>
        <v>-</v>
      </c>
      <c r="C159" s="333"/>
      <c r="D159" s="261" t="str">
        <f>IF(データとりまとめシート!D136="","-",IF(データとりまとめシート!D136=1,"男","女"))</f>
        <v>-</v>
      </c>
      <c r="E159" s="333" t="str">
        <f>IF(データとりまとめシート!F136="","-",データとりまとめシート!F136)</f>
        <v>-</v>
      </c>
      <c r="F159" s="333"/>
      <c r="G159" s="363" t="str">
        <f>IF(データとりまとめシート!G136="","-",データとりまとめシート!G136)</f>
        <v>-</v>
      </c>
      <c r="H159" s="363"/>
      <c r="I159" s="333" t="str">
        <f>IF(データとりまとめシート!J136="","-",データとりまとめシート!J136)</f>
        <v>-</v>
      </c>
      <c r="J159" s="333"/>
      <c r="K159" s="363" t="str">
        <f>IF(データとりまとめシート!K136="","-",データとりまとめシート!K136)</f>
        <v>-</v>
      </c>
      <c r="L159" s="363"/>
      <c r="M159" s="261" t="str">
        <f t="shared" si="11"/>
        <v>-</v>
      </c>
    </row>
    <row r="160" spans="1:13" ht="20.25" customHeight="1">
      <c r="A160" s="261" t="str">
        <f>IF(データとりまとめシート!B137="","-",データとりまとめシート!B137)</f>
        <v>-</v>
      </c>
      <c r="B160" s="333" t="str">
        <f>IF(A160="-","-",データとりまとめシート!C137)</f>
        <v>-</v>
      </c>
      <c r="C160" s="333"/>
      <c r="D160" s="261" t="str">
        <f>IF(データとりまとめシート!D137="","-",IF(データとりまとめシート!D137=1,"男","女"))</f>
        <v>-</v>
      </c>
      <c r="E160" s="333" t="str">
        <f>IF(データとりまとめシート!F137="","-",データとりまとめシート!F137)</f>
        <v>-</v>
      </c>
      <c r="F160" s="333"/>
      <c r="G160" s="363" t="str">
        <f>IF(データとりまとめシート!G137="","-",データとりまとめシート!G137)</f>
        <v>-</v>
      </c>
      <c r="H160" s="363"/>
      <c r="I160" s="333" t="str">
        <f>IF(データとりまとめシート!J137="","-",データとりまとめシート!J137)</f>
        <v>-</v>
      </c>
      <c r="J160" s="333"/>
      <c r="K160" s="363" t="str">
        <f>IF(データとりまとめシート!K137="","-",データとりまとめシート!K137)</f>
        <v>-</v>
      </c>
      <c r="L160" s="363"/>
      <c r="M160" s="261" t="str">
        <f t="shared" si="11"/>
        <v>-</v>
      </c>
    </row>
    <row r="161" spans="1:13" ht="20.25" customHeight="1">
      <c r="A161" s="261" t="str">
        <f>IF(データとりまとめシート!B138="","-",データとりまとめシート!B138)</f>
        <v>-</v>
      </c>
      <c r="B161" s="333" t="str">
        <f>IF(A161="-","-",データとりまとめシート!C138)</f>
        <v>-</v>
      </c>
      <c r="C161" s="333"/>
      <c r="D161" s="261" t="str">
        <f>IF(データとりまとめシート!D138="","-",IF(データとりまとめシート!D138=1,"男","女"))</f>
        <v>-</v>
      </c>
      <c r="E161" s="333" t="str">
        <f>IF(データとりまとめシート!F138="","-",データとりまとめシート!F138)</f>
        <v>-</v>
      </c>
      <c r="F161" s="333"/>
      <c r="G161" s="363" t="str">
        <f>IF(データとりまとめシート!G138="","-",データとりまとめシート!G138)</f>
        <v>-</v>
      </c>
      <c r="H161" s="363"/>
      <c r="I161" s="333" t="str">
        <f>IF(データとりまとめシート!J138="","-",データとりまとめシート!J138)</f>
        <v>-</v>
      </c>
      <c r="J161" s="333"/>
      <c r="K161" s="363" t="str">
        <f>IF(データとりまとめシート!K138="","-",データとりまとめシート!K138)</f>
        <v>-</v>
      </c>
      <c r="L161" s="363"/>
      <c r="M161" s="261" t="str">
        <f t="shared" si="11"/>
        <v>-</v>
      </c>
    </row>
    <row r="162" spans="1:13" ht="20.25" customHeight="1">
      <c r="A162" s="261" t="str">
        <f>IF(データとりまとめシート!B139="","-",データとりまとめシート!B139)</f>
        <v>-</v>
      </c>
      <c r="B162" s="333" t="str">
        <f>IF(A162="-","-",データとりまとめシート!C139)</f>
        <v>-</v>
      </c>
      <c r="C162" s="333"/>
      <c r="D162" s="261" t="str">
        <f>IF(データとりまとめシート!D139="","-",IF(データとりまとめシート!D139=1,"男","女"))</f>
        <v>-</v>
      </c>
      <c r="E162" s="333" t="str">
        <f>IF(データとりまとめシート!F139="","-",データとりまとめシート!F139)</f>
        <v>-</v>
      </c>
      <c r="F162" s="333"/>
      <c r="G162" s="363" t="str">
        <f>IF(データとりまとめシート!G139="","-",データとりまとめシート!G139)</f>
        <v>-</v>
      </c>
      <c r="H162" s="363"/>
      <c r="I162" s="333" t="str">
        <f>IF(データとりまとめシート!J139="","-",データとりまとめシート!J139)</f>
        <v>-</v>
      </c>
      <c r="J162" s="333"/>
      <c r="K162" s="363" t="str">
        <f>IF(データとりまとめシート!K139="","-",データとりまとめシート!K139)</f>
        <v>-</v>
      </c>
      <c r="L162" s="363"/>
      <c r="M162" s="261" t="str">
        <f t="shared" si="11"/>
        <v>-</v>
      </c>
    </row>
    <row r="163" spans="1:13" ht="20.25" customHeight="1">
      <c r="A163" s="261" t="str">
        <f>IF(データとりまとめシート!B140="","-",データとりまとめシート!B140)</f>
        <v>-</v>
      </c>
      <c r="B163" s="333" t="str">
        <f>IF(A163="-","-",データとりまとめシート!C140)</f>
        <v>-</v>
      </c>
      <c r="C163" s="333"/>
      <c r="D163" s="261" t="str">
        <f>IF(データとりまとめシート!D140="","-",IF(データとりまとめシート!D140=1,"男","女"))</f>
        <v>-</v>
      </c>
      <c r="E163" s="333" t="str">
        <f>IF(データとりまとめシート!F140="","-",データとりまとめシート!F140)</f>
        <v>-</v>
      </c>
      <c r="F163" s="333"/>
      <c r="G163" s="363" t="str">
        <f>IF(データとりまとめシート!G140="","-",データとりまとめシート!G140)</f>
        <v>-</v>
      </c>
      <c r="H163" s="363"/>
      <c r="I163" s="333" t="str">
        <f>IF(データとりまとめシート!J140="","-",データとりまとめシート!J140)</f>
        <v>-</v>
      </c>
      <c r="J163" s="333"/>
      <c r="K163" s="363" t="str">
        <f>IF(データとりまとめシート!K140="","-",データとりまとめシート!K140)</f>
        <v>-</v>
      </c>
      <c r="L163" s="363"/>
      <c r="M163" s="261" t="str">
        <f t="shared" si="11"/>
        <v>-</v>
      </c>
    </row>
    <row r="164" spans="1:13" ht="20.25" customHeight="1">
      <c r="A164" s="261" t="str">
        <f>IF(データとりまとめシート!B141="","-",データとりまとめシート!B141)</f>
        <v>-</v>
      </c>
      <c r="B164" s="333" t="str">
        <f>IF(A164="-","-",データとりまとめシート!C141)</f>
        <v>-</v>
      </c>
      <c r="C164" s="333"/>
      <c r="D164" s="261" t="str">
        <f>IF(データとりまとめシート!D141="","-",IF(データとりまとめシート!D141=1,"男","女"))</f>
        <v>-</v>
      </c>
      <c r="E164" s="333" t="str">
        <f>IF(データとりまとめシート!F141="","-",データとりまとめシート!F141)</f>
        <v>-</v>
      </c>
      <c r="F164" s="333"/>
      <c r="G164" s="363" t="str">
        <f>IF(データとりまとめシート!G141="","-",データとりまとめシート!G141)</f>
        <v>-</v>
      </c>
      <c r="H164" s="363"/>
      <c r="I164" s="333" t="str">
        <f>IF(データとりまとめシート!J141="","-",データとりまとめシート!J141)</f>
        <v>-</v>
      </c>
      <c r="J164" s="333"/>
      <c r="K164" s="363" t="str">
        <f>IF(データとりまとめシート!K141="","-",データとりまとめシート!K141)</f>
        <v>-</v>
      </c>
      <c r="L164" s="363"/>
      <c r="M164" s="261" t="str">
        <f t="shared" si="11"/>
        <v>-</v>
      </c>
    </row>
    <row r="165" spans="1:13" ht="20.25" customHeight="1">
      <c r="A165" s="261" t="str">
        <f>IF(データとりまとめシート!B142="","-",データとりまとめシート!B142)</f>
        <v>-</v>
      </c>
      <c r="B165" s="333" t="str">
        <f>IF(A165="-","-",データとりまとめシート!C142)</f>
        <v>-</v>
      </c>
      <c r="C165" s="333"/>
      <c r="D165" s="261" t="str">
        <f>IF(データとりまとめシート!D142="","-",IF(データとりまとめシート!D142=1,"男","女"))</f>
        <v>-</v>
      </c>
      <c r="E165" s="333" t="str">
        <f>IF(データとりまとめシート!F142="","-",データとりまとめシート!F142)</f>
        <v>-</v>
      </c>
      <c r="F165" s="333"/>
      <c r="G165" s="363" t="str">
        <f>IF(データとりまとめシート!G142="","-",データとりまとめシート!G142)</f>
        <v>-</v>
      </c>
      <c r="H165" s="363"/>
      <c r="I165" s="333" t="str">
        <f>IF(データとりまとめシート!J142="","-",データとりまとめシート!J142)</f>
        <v>-</v>
      </c>
      <c r="J165" s="333"/>
      <c r="K165" s="363" t="str">
        <f>IF(データとりまとめシート!K142="","-",データとりまとめシート!K142)</f>
        <v>-</v>
      </c>
      <c r="L165" s="363"/>
      <c r="M165" s="261" t="str">
        <f t="shared" si="11"/>
        <v>-</v>
      </c>
    </row>
    <row r="166" spans="1:13" ht="20.25" customHeight="1">
      <c r="A166" s="261" t="str">
        <f>IF(データとりまとめシート!B143="","-",データとりまとめシート!B143)</f>
        <v>-</v>
      </c>
      <c r="B166" s="333" t="str">
        <f>IF(A166="-","-",データとりまとめシート!C143)</f>
        <v>-</v>
      </c>
      <c r="C166" s="333"/>
      <c r="D166" s="261" t="str">
        <f>IF(データとりまとめシート!D143="","-",IF(データとりまとめシート!D143=1,"男","女"))</f>
        <v>-</v>
      </c>
      <c r="E166" s="333" t="str">
        <f>IF(データとりまとめシート!F143="","-",データとりまとめシート!F143)</f>
        <v>-</v>
      </c>
      <c r="F166" s="333"/>
      <c r="G166" s="363" t="str">
        <f>IF(データとりまとめシート!G143="","-",データとりまとめシート!G143)</f>
        <v>-</v>
      </c>
      <c r="H166" s="363"/>
      <c r="I166" s="333" t="str">
        <f>IF(データとりまとめシート!J143="","-",データとりまとめシート!J143)</f>
        <v>-</v>
      </c>
      <c r="J166" s="333"/>
      <c r="K166" s="363" t="str">
        <f>IF(データとりまとめシート!K143="","-",データとりまとめシート!K143)</f>
        <v>-</v>
      </c>
      <c r="L166" s="363"/>
      <c r="M166" s="261" t="str">
        <f t="shared" si="11"/>
        <v>-</v>
      </c>
    </row>
    <row r="167" spans="1:13" ht="20.25" customHeight="1">
      <c r="A167" s="261" t="str">
        <f>IF(データとりまとめシート!B144="","-",データとりまとめシート!B144)</f>
        <v>-</v>
      </c>
      <c r="B167" s="333" t="str">
        <f>IF(A167="-","-",データとりまとめシート!C144)</f>
        <v>-</v>
      </c>
      <c r="C167" s="333"/>
      <c r="D167" s="261" t="str">
        <f>IF(データとりまとめシート!D144="","-",IF(データとりまとめシート!D144=1,"男","女"))</f>
        <v>-</v>
      </c>
      <c r="E167" s="333" t="str">
        <f>IF(データとりまとめシート!F144="","-",データとりまとめシート!F144)</f>
        <v>-</v>
      </c>
      <c r="F167" s="333"/>
      <c r="G167" s="363" t="str">
        <f>IF(データとりまとめシート!G144="","-",データとりまとめシート!G144)</f>
        <v>-</v>
      </c>
      <c r="H167" s="363"/>
      <c r="I167" s="333" t="str">
        <f>IF(データとりまとめシート!J144="","-",データとりまとめシート!J144)</f>
        <v>-</v>
      </c>
      <c r="J167" s="333"/>
      <c r="K167" s="363" t="str">
        <f>IF(データとりまとめシート!K144="","-",データとりまとめシート!K144)</f>
        <v>-</v>
      </c>
      <c r="L167" s="363"/>
      <c r="M167" s="261" t="str">
        <f t="shared" si="11"/>
        <v>-</v>
      </c>
    </row>
    <row r="168" spans="1:13" ht="20.25" customHeight="1">
      <c r="A168" s="261" t="str">
        <f>IF(データとりまとめシート!B145="","-",データとりまとめシート!B145)</f>
        <v>-</v>
      </c>
      <c r="B168" s="333" t="str">
        <f>IF(A168="-","-",データとりまとめシート!C145)</f>
        <v>-</v>
      </c>
      <c r="C168" s="333"/>
      <c r="D168" s="261" t="str">
        <f>IF(データとりまとめシート!D145="","-",IF(データとりまとめシート!D145=1,"男","女"))</f>
        <v>-</v>
      </c>
      <c r="E168" s="333" t="str">
        <f>IF(データとりまとめシート!F145="","-",データとりまとめシート!F145)</f>
        <v>-</v>
      </c>
      <c r="F168" s="333"/>
      <c r="G168" s="363" t="str">
        <f>IF(データとりまとめシート!G145="","-",データとりまとめシート!G145)</f>
        <v>-</v>
      </c>
      <c r="H168" s="363"/>
      <c r="I168" s="333" t="str">
        <f>IF(データとりまとめシート!J145="","-",データとりまとめシート!J145)</f>
        <v>-</v>
      </c>
      <c r="J168" s="333"/>
      <c r="K168" s="363" t="str">
        <f>IF(データとりまとめシート!K145="","-",データとりまとめシート!K145)</f>
        <v>-</v>
      </c>
      <c r="L168" s="363"/>
      <c r="M168" s="261" t="str">
        <f t="shared" si="11"/>
        <v>-</v>
      </c>
    </row>
    <row r="169" spans="1:13" ht="20.25" customHeight="1">
      <c r="A169" s="261" t="str">
        <f>IF(データとりまとめシート!B146="","-",データとりまとめシート!B146)</f>
        <v>-</v>
      </c>
      <c r="B169" s="333" t="str">
        <f>IF(A169="-","-",データとりまとめシート!C146)</f>
        <v>-</v>
      </c>
      <c r="C169" s="333"/>
      <c r="D169" s="261" t="str">
        <f>IF(データとりまとめシート!D146="","-",IF(データとりまとめシート!D146=1,"男","女"))</f>
        <v>-</v>
      </c>
      <c r="E169" s="333" t="str">
        <f>IF(データとりまとめシート!F146="","-",データとりまとめシート!F146)</f>
        <v>-</v>
      </c>
      <c r="F169" s="333"/>
      <c r="G169" s="363" t="str">
        <f>IF(データとりまとめシート!G146="","-",データとりまとめシート!G146)</f>
        <v>-</v>
      </c>
      <c r="H169" s="363"/>
      <c r="I169" s="333" t="str">
        <f>IF(データとりまとめシート!J146="","-",データとりまとめシート!J146)</f>
        <v>-</v>
      </c>
      <c r="J169" s="333"/>
      <c r="K169" s="363" t="str">
        <f>IF(データとりまとめシート!K146="","-",データとりまとめシート!K146)</f>
        <v>-</v>
      </c>
      <c r="L169" s="363"/>
      <c r="M169" s="261" t="str">
        <f t="shared" si="11"/>
        <v>-</v>
      </c>
    </row>
    <row r="170" spans="1:13" ht="20.25" customHeight="1">
      <c r="A170" s="261" t="str">
        <f>IF(データとりまとめシート!B147="","-",データとりまとめシート!B147)</f>
        <v>-</v>
      </c>
      <c r="B170" s="333" t="str">
        <f>IF(A170="-","-",データとりまとめシート!C147)</f>
        <v>-</v>
      </c>
      <c r="C170" s="333"/>
      <c r="D170" s="261" t="str">
        <f>IF(データとりまとめシート!D147="","-",IF(データとりまとめシート!D147=1,"男","女"))</f>
        <v>-</v>
      </c>
      <c r="E170" s="333" t="str">
        <f>IF(データとりまとめシート!F147="","-",データとりまとめシート!F147)</f>
        <v>-</v>
      </c>
      <c r="F170" s="333"/>
      <c r="G170" s="363" t="str">
        <f>IF(データとりまとめシート!G147="","-",データとりまとめシート!G147)</f>
        <v>-</v>
      </c>
      <c r="H170" s="363"/>
      <c r="I170" s="333" t="str">
        <f>IF(データとりまとめシート!J147="","-",データとりまとめシート!J147)</f>
        <v>-</v>
      </c>
      <c r="J170" s="333"/>
      <c r="K170" s="363" t="str">
        <f>IF(データとりまとめシート!K147="","-",データとりまとめシート!K147)</f>
        <v>-</v>
      </c>
      <c r="L170" s="363"/>
      <c r="M170" s="261" t="str">
        <f t="shared" si="11"/>
        <v>-</v>
      </c>
    </row>
    <row r="171" spans="1:13" ht="20.25" customHeight="1">
      <c r="A171" s="261" t="str">
        <f>IF(データとりまとめシート!B148="","-",データとりまとめシート!B148)</f>
        <v>-</v>
      </c>
      <c r="B171" s="333" t="str">
        <f>IF(A171="-","-",データとりまとめシート!C148)</f>
        <v>-</v>
      </c>
      <c r="C171" s="333"/>
      <c r="D171" s="261" t="str">
        <f>IF(データとりまとめシート!D148="","-",IF(データとりまとめシート!D148=1,"男","女"))</f>
        <v>-</v>
      </c>
      <c r="E171" s="333" t="str">
        <f>IF(データとりまとめシート!F148="","-",データとりまとめシート!F148)</f>
        <v>-</v>
      </c>
      <c r="F171" s="333"/>
      <c r="G171" s="363" t="str">
        <f>IF(データとりまとめシート!G148="","-",データとりまとめシート!G148)</f>
        <v>-</v>
      </c>
      <c r="H171" s="363"/>
      <c r="I171" s="333" t="str">
        <f>IF(データとりまとめシート!J148="","-",データとりまとめシート!J148)</f>
        <v>-</v>
      </c>
      <c r="J171" s="333"/>
      <c r="K171" s="363" t="str">
        <f>IF(データとりまとめシート!K148="","-",データとりまとめシート!K148)</f>
        <v>-</v>
      </c>
      <c r="L171" s="363"/>
      <c r="M171" s="261" t="str">
        <f t="shared" si="11"/>
        <v>-</v>
      </c>
    </row>
    <row r="172" spans="1:13" ht="20.25" customHeight="1">
      <c r="A172" s="261" t="str">
        <f>IF(データとりまとめシート!B149="","-",データとりまとめシート!B149)</f>
        <v>-</v>
      </c>
      <c r="B172" s="333" t="str">
        <f>IF(A172="-","-",データとりまとめシート!C149)</f>
        <v>-</v>
      </c>
      <c r="C172" s="333"/>
      <c r="D172" s="261" t="str">
        <f>IF(データとりまとめシート!D149="","-",IF(データとりまとめシート!D149=1,"男","女"))</f>
        <v>-</v>
      </c>
      <c r="E172" s="333" t="str">
        <f>IF(データとりまとめシート!F149="","-",データとりまとめシート!F149)</f>
        <v>-</v>
      </c>
      <c r="F172" s="333"/>
      <c r="G172" s="363" t="str">
        <f>IF(データとりまとめシート!G149="","-",データとりまとめシート!G149)</f>
        <v>-</v>
      </c>
      <c r="H172" s="363"/>
      <c r="I172" s="333" t="str">
        <f>IF(データとりまとめシート!J149="","-",データとりまとめシート!J149)</f>
        <v>-</v>
      </c>
      <c r="J172" s="333"/>
      <c r="K172" s="363" t="str">
        <f>IF(データとりまとめシート!K149="","-",データとりまとめシート!K149)</f>
        <v>-</v>
      </c>
      <c r="L172" s="363"/>
      <c r="M172" s="261" t="str">
        <f t="shared" si="11"/>
        <v>-</v>
      </c>
    </row>
    <row r="173" spans="1:13" ht="20.25" customHeight="1">
      <c r="A173" s="261" t="str">
        <f>IF(データとりまとめシート!B150="","-",データとりまとめシート!B150)</f>
        <v>-</v>
      </c>
      <c r="B173" s="333" t="str">
        <f>IF(A173="-","-",データとりまとめシート!C150)</f>
        <v>-</v>
      </c>
      <c r="C173" s="333"/>
      <c r="D173" s="261" t="str">
        <f>IF(データとりまとめシート!D150="","-",IF(データとりまとめシート!D150=1,"男","女"))</f>
        <v>-</v>
      </c>
      <c r="E173" s="333" t="str">
        <f>IF(データとりまとめシート!F150="","-",データとりまとめシート!F150)</f>
        <v>-</v>
      </c>
      <c r="F173" s="333"/>
      <c r="G173" s="363" t="str">
        <f>IF(データとりまとめシート!G150="","-",データとりまとめシート!G150)</f>
        <v>-</v>
      </c>
      <c r="H173" s="363"/>
      <c r="I173" s="333" t="str">
        <f>IF(データとりまとめシート!J150="","-",データとりまとめシート!J150)</f>
        <v>-</v>
      </c>
      <c r="J173" s="333"/>
      <c r="K173" s="363" t="str">
        <f>IF(データとりまとめシート!K150="","-",データとりまとめシート!K150)</f>
        <v>-</v>
      </c>
      <c r="L173" s="363"/>
      <c r="M173" s="261" t="str">
        <f t="shared" ref="M173:M204" si="12">IF(A173="-","-","有")</f>
        <v>-</v>
      </c>
    </row>
    <row r="174" spans="1:13" ht="20.25" customHeight="1">
      <c r="A174" s="261" t="str">
        <f>IF(データとりまとめシート!B151="","-",データとりまとめシート!B151)</f>
        <v>-</v>
      </c>
      <c r="B174" s="333" t="str">
        <f>IF(A174="-","-",データとりまとめシート!C151)</f>
        <v>-</v>
      </c>
      <c r="C174" s="333"/>
      <c r="D174" s="261" t="str">
        <f>IF(データとりまとめシート!D151="","-",IF(データとりまとめシート!D151=1,"男","女"))</f>
        <v>-</v>
      </c>
      <c r="E174" s="333" t="str">
        <f>IF(データとりまとめシート!F151="","-",データとりまとめシート!F151)</f>
        <v>-</v>
      </c>
      <c r="F174" s="333"/>
      <c r="G174" s="363" t="str">
        <f>IF(データとりまとめシート!G151="","-",データとりまとめシート!G151)</f>
        <v>-</v>
      </c>
      <c r="H174" s="363"/>
      <c r="I174" s="333" t="str">
        <f>IF(データとりまとめシート!J151="","-",データとりまとめシート!J151)</f>
        <v>-</v>
      </c>
      <c r="J174" s="333"/>
      <c r="K174" s="363" t="str">
        <f>IF(データとりまとめシート!K151="","-",データとりまとめシート!K151)</f>
        <v>-</v>
      </c>
      <c r="L174" s="363"/>
      <c r="M174" s="261" t="str">
        <f t="shared" si="12"/>
        <v>-</v>
      </c>
    </row>
    <row r="175" spans="1:13" ht="20.25" customHeight="1">
      <c r="A175" s="261" t="str">
        <f>IF(データとりまとめシート!B152="","-",データとりまとめシート!B152)</f>
        <v>-</v>
      </c>
      <c r="B175" s="333" t="str">
        <f>IF(A175="-","-",データとりまとめシート!C152)</f>
        <v>-</v>
      </c>
      <c r="C175" s="333"/>
      <c r="D175" s="261" t="str">
        <f>IF(データとりまとめシート!D152="","-",IF(データとりまとめシート!D152=1,"男","女"))</f>
        <v>-</v>
      </c>
      <c r="E175" s="333" t="str">
        <f>IF(データとりまとめシート!F152="","-",データとりまとめシート!F152)</f>
        <v>-</v>
      </c>
      <c r="F175" s="333"/>
      <c r="G175" s="363" t="str">
        <f>IF(データとりまとめシート!G152="","-",データとりまとめシート!G152)</f>
        <v>-</v>
      </c>
      <c r="H175" s="363"/>
      <c r="I175" s="333" t="str">
        <f>IF(データとりまとめシート!J152="","-",データとりまとめシート!J152)</f>
        <v>-</v>
      </c>
      <c r="J175" s="333"/>
      <c r="K175" s="363" t="str">
        <f>IF(データとりまとめシート!K152="","-",データとりまとめシート!K152)</f>
        <v>-</v>
      </c>
      <c r="L175" s="363"/>
      <c r="M175" s="261" t="str">
        <f t="shared" si="12"/>
        <v>-</v>
      </c>
    </row>
    <row r="176" spans="1:13" ht="20.25" customHeight="1">
      <c r="A176" s="261" t="str">
        <f>IF(データとりまとめシート!B153="","-",データとりまとめシート!B153)</f>
        <v>-</v>
      </c>
      <c r="B176" s="333" t="str">
        <f>IF(A176="-","-",データとりまとめシート!C153)</f>
        <v>-</v>
      </c>
      <c r="C176" s="333"/>
      <c r="D176" s="261" t="str">
        <f>IF(データとりまとめシート!D153="","-",IF(データとりまとめシート!D153=1,"男","女"))</f>
        <v>-</v>
      </c>
      <c r="E176" s="333" t="str">
        <f>IF(データとりまとめシート!F153="","-",データとりまとめシート!F153)</f>
        <v>-</v>
      </c>
      <c r="F176" s="333"/>
      <c r="G176" s="363" t="str">
        <f>IF(データとりまとめシート!G153="","-",データとりまとめシート!G153)</f>
        <v>-</v>
      </c>
      <c r="H176" s="363"/>
      <c r="I176" s="333" t="str">
        <f>IF(データとりまとめシート!J153="","-",データとりまとめシート!J153)</f>
        <v>-</v>
      </c>
      <c r="J176" s="333"/>
      <c r="K176" s="363" t="str">
        <f>IF(データとりまとめシート!K153="","-",データとりまとめシート!K153)</f>
        <v>-</v>
      </c>
      <c r="L176" s="363"/>
      <c r="M176" s="261" t="str">
        <f t="shared" si="12"/>
        <v>-</v>
      </c>
    </row>
    <row r="177" spans="1:14" ht="20.25" customHeight="1">
      <c r="A177" s="261" t="str">
        <f>IF(データとりまとめシート!B154="","-",データとりまとめシート!B154)</f>
        <v>-</v>
      </c>
      <c r="B177" s="333" t="str">
        <f>IF(A177="-","-",データとりまとめシート!C154)</f>
        <v>-</v>
      </c>
      <c r="C177" s="333"/>
      <c r="D177" s="261" t="str">
        <f>IF(データとりまとめシート!D154="","-",IF(データとりまとめシート!D154=1,"男","女"))</f>
        <v>-</v>
      </c>
      <c r="E177" s="333" t="str">
        <f>IF(データとりまとめシート!F154="","-",データとりまとめシート!F154)</f>
        <v>-</v>
      </c>
      <c r="F177" s="333"/>
      <c r="G177" s="363" t="str">
        <f>IF(データとりまとめシート!G154="","-",データとりまとめシート!G154)</f>
        <v>-</v>
      </c>
      <c r="H177" s="363"/>
      <c r="I177" s="333" t="str">
        <f>IF(データとりまとめシート!J154="","-",データとりまとめシート!J154)</f>
        <v>-</v>
      </c>
      <c r="J177" s="333"/>
      <c r="K177" s="363" t="str">
        <f>IF(データとりまとめシート!K154="","-",データとりまとめシート!K154)</f>
        <v>-</v>
      </c>
      <c r="L177" s="363"/>
      <c r="M177" s="261" t="str">
        <f t="shared" si="12"/>
        <v>-</v>
      </c>
    </row>
    <row r="178" spans="1:14" ht="20.25" customHeight="1">
      <c r="A178" s="261" t="str">
        <f>IF(データとりまとめシート!B155="","-",データとりまとめシート!B155)</f>
        <v>-</v>
      </c>
      <c r="B178" s="333" t="str">
        <f>IF(A178="-","-",データとりまとめシート!C155)</f>
        <v>-</v>
      </c>
      <c r="C178" s="333"/>
      <c r="D178" s="261" t="str">
        <f>IF(データとりまとめシート!D155="","-",IF(データとりまとめシート!D155=1,"男","女"))</f>
        <v>-</v>
      </c>
      <c r="E178" s="333" t="str">
        <f>IF(データとりまとめシート!F155="","-",データとりまとめシート!F155)</f>
        <v>-</v>
      </c>
      <c r="F178" s="333"/>
      <c r="G178" s="363" t="str">
        <f>IF(データとりまとめシート!G155="","-",データとりまとめシート!G155)</f>
        <v>-</v>
      </c>
      <c r="H178" s="363"/>
      <c r="I178" s="333" t="str">
        <f>IF(データとりまとめシート!J155="","-",データとりまとめシート!J155)</f>
        <v>-</v>
      </c>
      <c r="J178" s="333"/>
      <c r="K178" s="363" t="str">
        <f>IF(データとりまとめシート!K155="","-",データとりまとめシート!K155)</f>
        <v>-</v>
      </c>
      <c r="L178" s="363"/>
      <c r="M178" s="261" t="str">
        <f t="shared" si="12"/>
        <v>-</v>
      </c>
    </row>
    <row r="179" spans="1:14" ht="20.25" customHeight="1">
      <c r="A179" s="261" t="str">
        <f>IF(データとりまとめシート!B156="","-",データとりまとめシート!B156)</f>
        <v>-</v>
      </c>
      <c r="B179" s="333" t="str">
        <f>IF(A179="-","-",データとりまとめシート!C156)</f>
        <v>-</v>
      </c>
      <c r="C179" s="333"/>
      <c r="D179" s="261" t="str">
        <f>IF(データとりまとめシート!D156="","-",IF(データとりまとめシート!D156=1,"男","女"))</f>
        <v>-</v>
      </c>
      <c r="E179" s="333" t="str">
        <f>IF(データとりまとめシート!F156="","-",データとりまとめシート!F156)</f>
        <v>-</v>
      </c>
      <c r="F179" s="333"/>
      <c r="G179" s="363" t="str">
        <f>IF(データとりまとめシート!G156="","-",データとりまとめシート!G156)</f>
        <v>-</v>
      </c>
      <c r="H179" s="363"/>
      <c r="I179" s="333" t="str">
        <f>IF(データとりまとめシート!J156="","-",データとりまとめシート!J156)</f>
        <v>-</v>
      </c>
      <c r="J179" s="333"/>
      <c r="K179" s="363" t="str">
        <f>IF(データとりまとめシート!K156="","-",データとりまとめシート!K156)</f>
        <v>-</v>
      </c>
      <c r="L179" s="363"/>
      <c r="M179" s="261" t="str">
        <f t="shared" si="12"/>
        <v>-</v>
      </c>
    </row>
    <row r="180" spans="1:14" ht="20.25" customHeight="1">
      <c r="A180" s="261" t="str">
        <f>IF(データとりまとめシート!B157="","-",データとりまとめシート!B157)</f>
        <v>-</v>
      </c>
      <c r="B180" s="333" t="str">
        <f>IF(A180="-","-",データとりまとめシート!C157)</f>
        <v>-</v>
      </c>
      <c r="C180" s="333"/>
      <c r="D180" s="261" t="str">
        <f>IF(データとりまとめシート!D157="","-",IF(データとりまとめシート!D157=1,"男","女"))</f>
        <v>-</v>
      </c>
      <c r="E180" s="333" t="str">
        <f>IF(データとりまとめシート!F157="","-",データとりまとめシート!F157)</f>
        <v>-</v>
      </c>
      <c r="F180" s="333"/>
      <c r="G180" s="363" t="str">
        <f>IF(データとりまとめシート!G157="","-",データとりまとめシート!G157)</f>
        <v>-</v>
      </c>
      <c r="H180" s="363"/>
      <c r="I180" s="333" t="str">
        <f>IF(データとりまとめシート!J157="","-",データとりまとめシート!J157)</f>
        <v>-</v>
      </c>
      <c r="J180" s="333"/>
      <c r="K180" s="363" t="str">
        <f>IF(データとりまとめシート!K157="","-",データとりまとめシート!K157)</f>
        <v>-</v>
      </c>
      <c r="L180" s="363"/>
      <c r="M180" s="261" t="str">
        <f t="shared" si="12"/>
        <v>-</v>
      </c>
    </row>
    <row r="181" spans="1:14" ht="20.25" customHeight="1">
      <c r="A181" s="261" t="str">
        <f>IF(データとりまとめシート!B158="","-",データとりまとめシート!B158)</f>
        <v>-</v>
      </c>
      <c r="B181" s="333" t="str">
        <f>IF(A181="-","-",データとりまとめシート!C158)</f>
        <v>-</v>
      </c>
      <c r="C181" s="333"/>
      <c r="D181" s="261" t="str">
        <f>IF(データとりまとめシート!D158="","-",IF(データとりまとめシート!D158=1,"男","女"))</f>
        <v>-</v>
      </c>
      <c r="E181" s="333" t="str">
        <f>IF(データとりまとめシート!F158="","-",データとりまとめシート!F158)</f>
        <v>-</v>
      </c>
      <c r="F181" s="333"/>
      <c r="G181" s="363" t="str">
        <f>IF(データとりまとめシート!G158="","-",データとりまとめシート!G158)</f>
        <v>-</v>
      </c>
      <c r="H181" s="363"/>
      <c r="I181" s="333" t="str">
        <f>IF(データとりまとめシート!J158="","-",データとりまとめシート!J158)</f>
        <v>-</v>
      </c>
      <c r="J181" s="333"/>
      <c r="K181" s="363" t="str">
        <f>IF(データとりまとめシート!K158="","-",データとりまとめシート!K158)</f>
        <v>-</v>
      </c>
      <c r="L181" s="363"/>
      <c r="M181" s="261" t="str">
        <f t="shared" si="12"/>
        <v>-</v>
      </c>
      <c r="N181" s="30" t="str">
        <f>M$3&amp;"④"</f>
        <v>0④</v>
      </c>
    </row>
    <row r="182" spans="1:14" ht="20.25" customHeight="1">
      <c r="A182" s="261" t="str">
        <f>IF(データとりまとめシート!B159="","-",データとりまとめシート!B159)</f>
        <v>-</v>
      </c>
      <c r="B182" s="333" t="str">
        <f>IF(A182="-","-",データとりまとめシート!C159)</f>
        <v>-</v>
      </c>
      <c r="C182" s="333"/>
      <c r="D182" s="261" t="str">
        <f>IF(データとりまとめシート!D159="","-",IF(データとりまとめシート!D159=1,"男","女"))</f>
        <v>-</v>
      </c>
      <c r="E182" s="333" t="str">
        <f>IF(データとりまとめシート!F159="","-",データとりまとめシート!F159)</f>
        <v>-</v>
      </c>
      <c r="F182" s="333"/>
      <c r="G182" s="363" t="str">
        <f>IF(データとりまとめシート!G159="","-",データとりまとめシート!G159)</f>
        <v>-</v>
      </c>
      <c r="H182" s="363"/>
      <c r="I182" s="333" t="str">
        <f>IF(データとりまとめシート!J159="","-",データとりまとめシート!J159)</f>
        <v>-</v>
      </c>
      <c r="J182" s="333"/>
      <c r="K182" s="363" t="str">
        <f>IF(データとりまとめシート!K159="","-",データとりまとめシート!K159)</f>
        <v>-</v>
      </c>
      <c r="L182" s="363"/>
      <c r="M182" s="261" t="str">
        <f t="shared" si="12"/>
        <v>-</v>
      </c>
    </row>
    <row r="183" spans="1:14" ht="20.25" customHeight="1">
      <c r="A183" s="261" t="str">
        <f>IF(データとりまとめシート!B160="","-",データとりまとめシート!B160)</f>
        <v>-</v>
      </c>
      <c r="B183" s="333" t="str">
        <f>IF(A183="-","-",データとりまとめシート!C160)</f>
        <v>-</v>
      </c>
      <c r="C183" s="333"/>
      <c r="D183" s="261" t="str">
        <f>IF(データとりまとめシート!D160="","-",IF(データとりまとめシート!D160=1,"男","女"))</f>
        <v>-</v>
      </c>
      <c r="E183" s="333" t="str">
        <f>IF(データとりまとめシート!F160="","-",データとりまとめシート!F160)</f>
        <v>-</v>
      </c>
      <c r="F183" s="333"/>
      <c r="G183" s="363" t="str">
        <f>IF(データとりまとめシート!G160="","-",データとりまとめシート!G160)</f>
        <v>-</v>
      </c>
      <c r="H183" s="363"/>
      <c r="I183" s="333" t="str">
        <f>IF(データとりまとめシート!J160="","-",データとりまとめシート!J160)</f>
        <v>-</v>
      </c>
      <c r="J183" s="333"/>
      <c r="K183" s="363" t="str">
        <f>IF(データとりまとめシート!K160="","-",データとりまとめシート!K160)</f>
        <v>-</v>
      </c>
      <c r="L183" s="363"/>
      <c r="M183" s="261" t="str">
        <f t="shared" si="12"/>
        <v>-</v>
      </c>
    </row>
    <row r="184" spans="1:14" ht="20.25" customHeight="1">
      <c r="A184" s="261" t="str">
        <f>IF(データとりまとめシート!B161="","-",データとりまとめシート!B161)</f>
        <v>-</v>
      </c>
      <c r="B184" s="333" t="str">
        <f>IF(A184="-","-",データとりまとめシート!C161)</f>
        <v>-</v>
      </c>
      <c r="C184" s="333"/>
      <c r="D184" s="261" t="str">
        <f>IF(データとりまとめシート!D161="","-",IF(データとりまとめシート!D161=1,"男","女"))</f>
        <v>-</v>
      </c>
      <c r="E184" s="333" t="str">
        <f>IF(データとりまとめシート!F161="","-",データとりまとめシート!F161)</f>
        <v>-</v>
      </c>
      <c r="F184" s="333"/>
      <c r="G184" s="363" t="str">
        <f>IF(データとりまとめシート!G161="","-",データとりまとめシート!G161)</f>
        <v>-</v>
      </c>
      <c r="H184" s="363"/>
      <c r="I184" s="333" t="str">
        <f>IF(データとりまとめシート!J161="","-",データとりまとめシート!J161)</f>
        <v>-</v>
      </c>
      <c r="J184" s="333"/>
      <c r="K184" s="363" t="str">
        <f>IF(データとりまとめシート!K161="","-",データとりまとめシート!K161)</f>
        <v>-</v>
      </c>
      <c r="L184" s="363"/>
      <c r="M184" s="261" t="str">
        <f t="shared" si="12"/>
        <v>-</v>
      </c>
    </row>
    <row r="185" spans="1:14" ht="20.25" customHeight="1">
      <c r="A185" s="261" t="str">
        <f>IF(データとりまとめシート!B162="","-",データとりまとめシート!B162)</f>
        <v>-</v>
      </c>
      <c r="B185" s="333" t="str">
        <f>IF(A185="-","-",データとりまとめシート!C162)</f>
        <v>-</v>
      </c>
      <c r="C185" s="333"/>
      <c r="D185" s="261" t="str">
        <f>IF(データとりまとめシート!D162="","-",IF(データとりまとめシート!D162=1,"男","女"))</f>
        <v>-</v>
      </c>
      <c r="E185" s="333" t="str">
        <f>IF(データとりまとめシート!F162="","-",データとりまとめシート!F162)</f>
        <v>-</v>
      </c>
      <c r="F185" s="333"/>
      <c r="G185" s="363" t="str">
        <f>IF(データとりまとめシート!G162="","-",データとりまとめシート!G162)</f>
        <v>-</v>
      </c>
      <c r="H185" s="363"/>
      <c r="I185" s="333" t="str">
        <f>IF(データとりまとめシート!J162="","-",データとりまとめシート!J162)</f>
        <v>-</v>
      </c>
      <c r="J185" s="333"/>
      <c r="K185" s="363" t="str">
        <f>IF(データとりまとめシート!K162="","-",データとりまとめシート!K162)</f>
        <v>-</v>
      </c>
      <c r="L185" s="363"/>
      <c r="M185" s="261" t="str">
        <f t="shared" si="12"/>
        <v>-</v>
      </c>
    </row>
    <row r="186" spans="1:14" ht="20.25" customHeight="1">
      <c r="A186" s="261" t="str">
        <f>IF(データとりまとめシート!B163="","-",データとりまとめシート!B163)</f>
        <v>-</v>
      </c>
      <c r="B186" s="333" t="str">
        <f>IF(A186="-","-",データとりまとめシート!C163)</f>
        <v>-</v>
      </c>
      <c r="C186" s="333"/>
      <c r="D186" s="261" t="str">
        <f>IF(データとりまとめシート!D163="","-",IF(データとりまとめシート!D163=1,"男","女"))</f>
        <v>-</v>
      </c>
      <c r="E186" s="333" t="str">
        <f>IF(データとりまとめシート!F163="","-",データとりまとめシート!F163)</f>
        <v>-</v>
      </c>
      <c r="F186" s="333"/>
      <c r="G186" s="363" t="str">
        <f>IF(データとりまとめシート!G163="","-",データとりまとめシート!G163)</f>
        <v>-</v>
      </c>
      <c r="H186" s="363"/>
      <c r="I186" s="333" t="str">
        <f>IF(データとりまとめシート!J163="","-",データとりまとめシート!J163)</f>
        <v>-</v>
      </c>
      <c r="J186" s="333"/>
      <c r="K186" s="363" t="str">
        <f>IF(データとりまとめシート!K163="","-",データとりまとめシート!K163)</f>
        <v>-</v>
      </c>
      <c r="L186" s="363"/>
      <c r="M186" s="261" t="str">
        <f t="shared" si="12"/>
        <v>-</v>
      </c>
    </row>
    <row r="187" spans="1:14" ht="20.25" customHeight="1">
      <c r="A187" s="261" t="str">
        <f>IF(データとりまとめシート!B164="","-",データとりまとめシート!B164)</f>
        <v>-</v>
      </c>
      <c r="B187" s="333" t="str">
        <f>IF(A187="-","-",データとりまとめシート!C164)</f>
        <v>-</v>
      </c>
      <c r="C187" s="333"/>
      <c r="D187" s="261" t="str">
        <f>IF(データとりまとめシート!D164="","-",IF(データとりまとめシート!D164=1,"男","女"))</f>
        <v>-</v>
      </c>
      <c r="E187" s="333" t="str">
        <f>IF(データとりまとめシート!F164="","-",データとりまとめシート!F164)</f>
        <v>-</v>
      </c>
      <c r="F187" s="333"/>
      <c r="G187" s="363" t="str">
        <f>IF(データとりまとめシート!G164="","-",データとりまとめシート!G164)</f>
        <v>-</v>
      </c>
      <c r="H187" s="363"/>
      <c r="I187" s="333" t="str">
        <f>IF(データとりまとめシート!J164="","-",データとりまとめシート!J164)</f>
        <v>-</v>
      </c>
      <c r="J187" s="333"/>
      <c r="K187" s="363" t="str">
        <f>IF(データとりまとめシート!K164="","-",データとりまとめシート!K164)</f>
        <v>-</v>
      </c>
      <c r="L187" s="363"/>
      <c r="M187" s="261" t="str">
        <f t="shared" si="12"/>
        <v>-</v>
      </c>
    </row>
    <row r="188" spans="1:14" ht="20.25" customHeight="1">
      <c r="A188" s="261" t="str">
        <f>IF(データとりまとめシート!B165="","-",データとりまとめシート!B165)</f>
        <v>-</v>
      </c>
      <c r="B188" s="333" t="str">
        <f>IF(A188="-","-",データとりまとめシート!C165)</f>
        <v>-</v>
      </c>
      <c r="C188" s="333"/>
      <c r="D188" s="261" t="str">
        <f>IF(データとりまとめシート!D165="","-",IF(データとりまとめシート!D165=1,"男","女"))</f>
        <v>-</v>
      </c>
      <c r="E188" s="333" t="str">
        <f>IF(データとりまとめシート!F165="","-",データとりまとめシート!F165)</f>
        <v>-</v>
      </c>
      <c r="F188" s="333"/>
      <c r="G188" s="363" t="str">
        <f>IF(データとりまとめシート!G165="","-",データとりまとめシート!G165)</f>
        <v>-</v>
      </c>
      <c r="H188" s="363"/>
      <c r="I188" s="333" t="str">
        <f>IF(データとりまとめシート!J165="","-",データとりまとめシート!J165)</f>
        <v>-</v>
      </c>
      <c r="J188" s="333"/>
      <c r="K188" s="363" t="str">
        <f>IF(データとりまとめシート!K165="","-",データとりまとめシート!K165)</f>
        <v>-</v>
      </c>
      <c r="L188" s="363"/>
      <c r="M188" s="261" t="str">
        <f t="shared" si="12"/>
        <v>-</v>
      </c>
    </row>
    <row r="189" spans="1:14" ht="20.25" customHeight="1">
      <c r="A189" s="261" t="str">
        <f>IF(データとりまとめシート!B166="","-",データとりまとめシート!B166)</f>
        <v>-</v>
      </c>
      <c r="B189" s="333" t="str">
        <f>IF(A189="-","-",データとりまとめシート!C166)</f>
        <v>-</v>
      </c>
      <c r="C189" s="333"/>
      <c r="D189" s="261" t="str">
        <f>IF(データとりまとめシート!D166="","-",IF(データとりまとめシート!D166=1,"男","女"))</f>
        <v>-</v>
      </c>
      <c r="E189" s="333" t="str">
        <f>IF(データとりまとめシート!F166="","-",データとりまとめシート!F166)</f>
        <v>-</v>
      </c>
      <c r="F189" s="333"/>
      <c r="G189" s="363" t="str">
        <f>IF(データとりまとめシート!G166="","-",データとりまとめシート!G166)</f>
        <v>-</v>
      </c>
      <c r="H189" s="363"/>
      <c r="I189" s="333" t="str">
        <f>IF(データとりまとめシート!J166="","-",データとりまとめシート!J166)</f>
        <v>-</v>
      </c>
      <c r="J189" s="333"/>
      <c r="K189" s="363" t="str">
        <f>IF(データとりまとめシート!K166="","-",データとりまとめシート!K166)</f>
        <v>-</v>
      </c>
      <c r="L189" s="363"/>
      <c r="M189" s="261" t="str">
        <f t="shared" si="12"/>
        <v>-</v>
      </c>
    </row>
    <row r="190" spans="1:14" ht="20.25" customHeight="1">
      <c r="A190" s="261" t="str">
        <f>IF(データとりまとめシート!B167="","-",データとりまとめシート!B167)</f>
        <v>-</v>
      </c>
      <c r="B190" s="333" t="str">
        <f>IF(A190="-","-",データとりまとめシート!C167)</f>
        <v>-</v>
      </c>
      <c r="C190" s="333"/>
      <c r="D190" s="261" t="str">
        <f>IF(データとりまとめシート!D167="","-",IF(データとりまとめシート!D167=1,"男","女"))</f>
        <v>-</v>
      </c>
      <c r="E190" s="333" t="str">
        <f>IF(データとりまとめシート!F167="","-",データとりまとめシート!F167)</f>
        <v>-</v>
      </c>
      <c r="F190" s="333"/>
      <c r="G190" s="363" t="str">
        <f>IF(データとりまとめシート!G167="","-",データとりまとめシート!G167)</f>
        <v>-</v>
      </c>
      <c r="H190" s="363"/>
      <c r="I190" s="333" t="str">
        <f>IF(データとりまとめシート!J167="","-",データとりまとめシート!J167)</f>
        <v>-</v>
      </c>
      <c r="J190" s="333"/>
      <c r="K190" s="363" t="str">
        <f>IF(データとりまとめシート!K167="","-",データとりまとめシート!K167)</f>
        <v>-</v>
      </c>
      <c r="L190" s="363"/>
      <c r="M190" s="261" t="str">
        <f t="shared" si="12"/>
        <v>-</v>
      </c>
    </row>
    <row r="191" spans="1:14" ht="20.25" customHeight="1">
      <c r="A191" s="261" t="str">
        <f>IF(データとりまとめシート!B168="","-",データとりまとめシート!B168)</f>
        <v>-</v>
      </c>
      <c r="B191" s="333" t="str">
        <f>IF(A191="-","-",データとりまとめシート!C168)</f>
        <v>-</v>
      </c>
      <c r="C191" s="333"/>
      <c r="D191" s="261" t="str">
        <f>IF(データとりまとめシート!D168="","-",IF(データとりまとめシート!D168=1,"男","女"))</f>
        <v>-</v>
      </c>
      <c r="E191" s="333" t="str">
        <f>IF(データとりまとめシート!F168="","-",データとりまとめシート!F168)</f>
        <v>-</v>
      </c>
      <c r="F191" s="333"/>
      <c r="G191" s="363" t="str">
        <f>IF(データとりまとめシート!G168="","-",データとりまとめシート!G168)</f>
        <v>-</v>
      </c>
      <c r="H191" s="363"/>
      <c r="I191" s="333" t="str">
        <f>IF(データとりまとめシート!J168="","-",データとりまとめシート!J168)</f>
        <v>-</v>
      </c>
      <c r="J191" s="333"/>
      <c r="K191" s="363" t="str">
        <f>IF(データとりまとめシート!K168="","-",データとりまとめシート!K168)</f>
        <v>-</v>
      </c>
      <c r="L191" s="363"/>
      <c r="M191" s="261" t="str">
        <f t="shared" si="12"/>
        <v>-</v>
      </c>
    </row>
    <row r="192" spans="1:14" ht="20.25" customHeight="1">
      <c r="A192" s="261" t="str">
        <f>IF(データとりまとめシート!B169="","-",データとりまとめシート!B169)</f>
        <v>-</v>
      </c>
      <c r="B192" s="333" t="str">
        <f>IF(A192="-","-",データとりまとめシート!C169)</f>
        <v>-</v>
      </c>
      <c r="C192" s="333"/>
      <c r="D192" s="261" t="str">
        <f>IF(データとりまとめシート!D169="","-",IF(データとりまとめシート!D169=1,"男","女"))</f>
        <v>-</v>
      </c>
      <c r="E192" s="333" t="str">
        <f>IF(データとりまとめシート!F169="","-",データとりまとめシート!F169)</f>
        <v>-</v>
      </c>
      <c r="F192" s="333"/>
      <c r="G192" s="363" t="str">
        <f>IF(データとりまとめシート!G169="","-",データとりまとめシート!G169)</f>
        <v>-</v>
      </c>
      <c r="H192" s="363"/>
      <c r="I192" s="333" t="str">
        <f>IF(データとりまとめシート!J169="","-",データとりまとめシート!J169)</f>
        <v>-</v>
      </c>
      <c r="J192" s="333"/>
      <c r="K192" s="363" t="str">
        <f>IF(データとりまとめシート!K169="","-",データとりまとめシート!K169)</f>
        <v>-</v>
      </c>
      <c r="L192" s="363"/>
      <c r="M192" s="261" t="str">
        <f t="shared" si="12"/>
        <v>-</v>
      </c>
    </row>
    <row r="193" spans="1:13" ht="20.25" customHeight="1">
      <c r="A193" s="261" t="str">
        <f>IF(データとりまとめシート!B170="","-",データとりまとめシート!B170)</f>
        <v>-</v>
      </c>
      <c r="B193" s="333" t="str">
        <f>IF(A193="-","-",データとりまとめシート!C170)</f>
        <v>-</v>
      </c>
      <c r="C193" s="333"/>
      <c r="D193" s="261" t="str">
        <f>IF(データとりまとめシート!D170="","-",IF(データとりまとめシート!D170=1,"男","女"))</f>
        <v>-</v>
      </c>
      <c r="E193" s="333" t="str">
        <f>IF(データとりまとめシート!F170="","-",データとりまとめシート!F170)</f>
        <v>-</v>
      </c>
      <c r="F193" s="333"/>
      <c r="G193" s="363" t="str">
        <f>IF(データとりまとめシート!G170="","-",データとりまとめシート!G170)</f>
        <v>-</v>
      </c>
      <c r="H193" s="363"/>
      <c r="I193" s="333" t="str">
        <f>IF(データとりまとめシート!J170="","-",データとりまとめシート!J170)</f>
        <v>-</v>
      </c>
      <c r="J193" s="333"/>
      <c r="K193" s="363" t="str">
        <f>IF(データとりまとめシート!K170="","-",データとりまとめシート!K170)</f>
        <v>-</v>
      </c>
      <c r="L193" s="363"/>
      <c r="M193" s="261" t="str">
        <f t="shared" si="12"/>
        <v>-</v>
      </c>
    </row>
    <row r="194" spans="1:13" ht="20.25" customHeight="1">
      <c r="A194" s="261" t="str">
        <f>IF(データとりまとめシート!B171="","-",データとりまとめシート!B171)</f>
        <v>-</v>
      </c>
      <c r="B194" s="333" t="str">
        <f>IF(A194="-","-",データとりまとめシート!C171)</f>
        <v>-</v>
      </c>
      <c r="C194" s="333"/>
      <c r="D194" s="261" t="str">
        <f>IF(データとりまとめシート!D171="","-",IF(データとりまとめシート!D171=1,"男","女"))</f>
        <v>-</v>
      </c>
      <c r="E194" s="333" t="str">
        <f>IF(データとりまとめシート!F171="","-",データとりまとめシート!F171)</f>
        <v>-</v>
      </c>
      <c r="F194" s="333"/>
      <c r="G194" s="363" t="str">
        <f>IF(データとりまとめシート!G171="","-",データとりまとめシート!G171)</f>
        <v>-</v>
      </c>
      <c r="H194" s="363"/>
      <c r="I194" s="333" t="str">
        <f>IF(データとりまとめシート!J171="","-",データとりまとめシート!J171)</f>
        <v>-</v>
      </c>
      <c r="J194" s="333"/>
      <c r="K194" s="363" t="str">
        <f>IF(データとりまとめシート!K171="","-",データとりまとめシート!K171)</f>
        <v>-</v>
      </c>
      <c r="L194" s="363"/>
      <c r="M194" s="261" t="str">
        <f t="shared" si="12"/>
        <v>-</v>
      </c>
    </row>
    <row r="195" spans="1:13" ht="20.25" customHeight="1">
      <c r="A195" s="261" t="str">
        <f>IF(データとりまとめシート!B172="","-",データとりまとめシート!B172)</f>
        <v>-</v>
      </c>
      <c r="B195" s="333" t="str">
        <f>IF(A195="-","-",データとりまとめシート!C172)</f>
        <v>-</v>
      </c>
      <c r="C195" s="333"/>
      <c r="D195" s="261" t="str">
        <f>IF(データとりまとめシート!D172="","-",IF(データとりまとめシート!D172=1,"男","女"))</f>
        <v>-</v>
      </c>
      <c r="E195" s="333" t="str">
        <f>IF(データとりまとめシート!F172="","-",データとりまとめシート!F172)</f>
        <v>-</v>
      </c>
      <c r="F195" s="333"/>
      <c r="G195" s="363" t="str">
        <f>IF(データとりまとめシート!G172="","-",データとりまとめシート!G172)</f>
        <v>-</v>
      </c>
      <c r="H195" s="363"/>
      <c r="I195" s="333" t="str">
        <f>IF(データとりまとめシート!J172="","-",データとりまとめシート!J172)</f>
        <v>-</v>
      </c>
      <c r="J195" s="333"/>
      <c r="K195" s="363" t="str">
        <f>IF(データとりまとめシート!K172="","-",データとりまとめシート!K172)</f>
        <v>-</v>
      </c>
      <c r="L195" s="363"/>
      <c r="M195" s="261" t="str">
        <f t="shared" si="12"/>
        <v>-</v>
      </c>
    </row>
    <row r="196" spans="1:13" ht="20.25" customHeight="1">
      <c r="A196" s="261" t="str">
        <f>IF(データとりまとめシート!B173="","-",データとりまとめシート!B173)</f>
        <v>-</v>
      </c>
      <c r="B196" s="333" t="str">
        <f>IF(A196="-","-",データとりまとめシート!C173)</f>
        <v>-</v>
      </c>
      <c r="C196" s="333"/>
      <c r="D196" s="261" t="str">
        <f>IF(データとりまとめシート!D173="","-",IF(データとりまとめシート!D173=1,"男","女"))</f>
        <v>-</v>
      </c>
      <c r="E196" s="333" t="str">
        <f>IF(データとりまとめシート!F173="","-",データとりまとめシート!F173)</f>
        <v>-</v>
      </c>
      <c r="F196" s="333"/>
      <c r="G196" s="363" t="str">
        <f>IF(データとりまとめシート!G173="","-",データとりまとめシート!G173)</f>
        <v>-</v>
      </c>
      <c r="H196" s="363"/>
      <c r="I196" s="333" t="str">
        <f>IF(データとりまとめシート!J173="","-",データとりまとめシート!J173)</f>
        <v>-</v>
      </c>
      <c r="J196" s="333"/>
      <c r="K196" s="363" t="str">
        <f>IF(データとりまとめシート!K173="","-",データとりまとめシート!K173)</f>
        <v>-</v>
      </c>
      <c r="L196" s="363"/>
      <c r="M196" s="261" t="str">
        <f t="shared" si="12"/>
        <v>-</v>
      </c>
    </row>
    <row r="197" spans="1:13" ht="20.25" customHeight="1">
      <c r="A197" s="261" t="str">
        <f>IF(データとりまとめシート!B174="","-",データとりまとめシート!B174)</f>
        <v>-</v>
      </c>
      <c r="B197" s="333" t="str">
        <f>IF(A197="-","-",データとりまとめシート!C174)</f>
        <v>-</v>
      </c>
      <c r="C197" s="333"/>
      <c r="D197" s="261" t="str">
        <f>IF(データとりまとめシート!D174="","-",IF(データとりまとめシート!D174=1,"男","女"))</f>
        <v>-</v>
      </c>
      <c r="E197" s="333" t="str">
        <f>IF(データとりまとめシート!F174="","-",データとりまとめシート!F174)</f>
        <v>-</v>
      </c>
      <c r="F197" s="333"/>
      <c r="G197" s="363" t="str">
        <f>IF(データとりまとめシート!G174="","-",データとりまとめシート!G174)</f>
        <v>-</v>
      </c>
      <c r="H197" s="363"/>
      <c r="I197" s="333" t="str">
        <f>IF(データとりまとめシート!J174="","-",データとりまとめシート!J174)</f>
        <v>-</v>
      </c>
      <c r="J197" s="333"/>
      <c r="K197" s="363" t="str">
        <f>IF(データとりまとめシート!K174="","-",データとりまとめシート!K174)</f>
        <v>-</v>
      </c>
      <c r="L197" s="363"/>
      <c r="M197" s="261" t="str">
        <f t="shared" si="12"/>
        <v>-</v>
      </c>
    </row>
    <row r="198" spans="1:13" ht="20.25" customHeight="1">
      <c r="A198" s="261" t="str">
        <f>IF(データとりまとめシート!B175="","-",データとりまとめシート!B175)</f>
        <v>-</v>
      </c>
      <c r="B198" s="333" t="str">
        <f>IF(A198="-","-",データとりまとめシート!C175)</f>
        <v>-</v>
      </c>
      <c r="C198" s="333"/>
      <c r="D198" s="261" t="str">
        <f>IF(データとりまとめシート!D175="","-",IF(データとりまとめシート!D175=1,"男","女"))</f>
        <v>-</v>
      </c>
      <c r="E198" s="333" t="str">
        <f>IF(データとりまとめシート!F175="","-",データとりまとめシート!F175)</f>
        <v>-</v>
      </c>
      <c r="F198" s="333"/>
      <c r="G198" s="363" t="str">
        <f>IF(データとりまとめシート!G175="","-",データとりまとめシート!G175)</f>
        <v>-</v>
      </c>
      <c r="H198" s="363"/>
      <c r="I198" s="333" t="str">
        <f>IF(データとりまとめシート!J175="","-",データとりまとめシート!J175)</f>
        <v>-</v>
      </c>
      <c r="J198" s="333"/>
      <c r="K198" s="363" t="str">
        <f>IF(データとりまとめシート!K175="","-",データとりまとめシート!K175)</f>
        <v>-</v>
      </c>
      <c r="L198" s="363"/>
      <c r="M198" s="261" t="str">
        <f t="shared" si="12"/>
        <v>-</v>
      </c>
    </row>
    <row r="199" spans="1:13" ht="20.25" customHeight="1">
      <c r="A199" s="261" t="str">
        <f>IF(データとりまとめシート!B176="","-",データとりまとめシート!B176)</f>
        <v>-</v>
      </c>
      <c r="B199" s="333" t="str">
        <f>IF(A199="-","-",データとりまとめシート!C176)</f>
        <v>-</v>
      </c>
      <c r="C199" s="333"/>
      <c r="D199" s="261" t="str">
        <f>IF(データとりまとめシート!D176="","-",IF(データとりまとめシート!D176=1,"男","女"))</f>
        <v>-</v>
      </c>
      <c r="E199" s="333" t="str">
        <f>IF(データとりまとめシート!F176="","-",データとりまとめシート!F176)</f>
        <v>-</v>
      </c>
      <c r="F199" s="333"/>
      <c r="G199" s="363" t="str">
        <f>IF(データとりまとめシート!G176="","-",データとりまとめシート!G176)</f>
        <v>-</v>
      </c>
      <c r="H199" s="363"/>
      <c r="I199" s="333" t="str">
        <f>IF(データとりまとめシート!J176="","-",データとりまとめシート!J176)</f>
        <v>-</v>
      </c>
      <c r="J199" s="333"/>
      <c r="K199" s="363" t="str">
        <f>IF(データとりまとめシート!K176="","-",データとりまとめシート!K176)</f>
        <v>-</v>
      </c>
      <c r="L199" s="363"/>
      <c r="M199" s="261" t="str">
        <f t="shared" si="12"/>
        <v>-</v>
      </c>
    </row>
    <row r="200" spans="1:13" ht="20.25" customHeight="1">
      <c r="A200" s="261" t="str">
        <f>IF(データとりまとめシート!B177="","-",データとりまとめシート!B177)</f>
        <v>-</v>
      </c>
      <c r="B200" s="333" t="str">
        <f>IF(A200="-","-",データとりまとめシート!C177)</f>
        <v>-</v>
      </c>
      <c r="C200" s="333"/>
      <c r="D200" s="261" t="str">
        <f>IF(データとりまとめシート!D177="","-",IF(データとりまとめシート!D177=1,"男","女"))</f>
        <v>-</v>
      </c>
      <c r="E200" s="333" t="str">
        <f>IF(データとりまとめシート!F177="","-",データとりまとめシート!F177)</f>
        <v>-</v>
      </c>
      <c r="F200" s="333"/>
      <c r="G200" s="363" t="str">
        <f>IF(データとりまとめシート!G177="","-",データとりまとめシート!G177)</f>
        <v>-</v>
      </c>
      <c r="H200" s="363"/>
      <c r="I200" s="333" t="str">
        <f>IF(データとりまとめシート!J177="","-",データとりまとめシート!J177)</f>
        <v>-</v>
      </c>
      <c r="J200" s="333"/>
      <c r="K200" s="363" t="str">
        <f>IF(データとりまとめシート!K177="","-",データとりまとめシート!K177)</f>
        <v>-</v>
      </c>
      <c r="L200" s="363"/>
      <c r="M200" s="261" t="str">
        <f t="shared" si="12"/>
        <v>-</v>
      </c>
    </row>
    <row r="201" spans="1:13" ht="20.25" customHeight="1">
      <c r="A201" s="261" t="str">
        <f>IF(データとりまとめシート!B178="","-",データとりまとめシート!B178)</f>
        <v>-</v>
      </c>
      <c r="B201" s="333" t="str">
        <f>IF(A201="-","-",データとりまとめシート!C178)</f>
        <v>-</v>
      </c>
      <c r="C201" s="333"/>
      <c r="D201" s="261" t="str">
        <f>IF(データとりまとめシート!D178="","-",IF(データとりまとめシート!D178=1,"男","女"))</f>
        <v>-</v>
      </c>
      <c r="E201" s="333" t="str">
        <f>IF(データとりまとめシート!F178="","-",データとりまとめシート!F178)</f>
        <v>-</v>
      </c>
      <c r="F201" s="333"/>
      <c r="G201" s="363" t="str">
        <f>IF(データとりまとめシート!G178="","-",データとりまとめシート!G178)</f>
        <v>-</v>
      </c>
      <c r="H201" s="363"/>
      <c r="I201" s="333" t="str">
        <f>IF(データとりまとめシート!J178="","-",データとりまとめシート!J178)</f>
        <v>-</v>
      </c>
      <c r="J201" s="333"/>
      <c r="K201" s="363" t="str">
        <f>IF(データとりまとめシート!K178="","-",データとりまとめシート!K178)</f>
        <v>-</v>
      </c>
      <c r="L201" s="363"/>
      <c r="M201" s="261" t="str">
        <f t="shared" si="12"/>
        <v>-</v>
      </c>
    </row>
    <row r="202" spans="1:13" ht="20.25" customHeight="1">
      <c r="A202" s="261" t="str">
        <f>IF(データとりまとめシート!B179="","-",データとりまとめシート!B179)</f>
        <v>-</v>
      </c>
      <c r="B202" s="333" t="str">
        <f>IF(A202="-","-",データとりまとめシート!C179)</f>
        <v>-</v>
      </c>
      <c r="C202" s="333"/>
      <c r="D202" s="261" t="str">
        <f>IF(データとりまとめシート!D179="","-",IF(データとりまとめシート!D179=1,"男","女"))</f>
        <v>-</v>
      </c>
      <c r="E202" s="333" t="str">
        <f>IF(データとりまとめシート!F179="","-",データとりまとめシート!F179)</f>
        <v>-</v>
      </c>
      <c r="F202" s="333"/>
      <c r="G202" s="363" t="str">
        <f>IF(データとりまとめシート!G179="","-",データとりまとめシート!G179)</f>
        <v>-</v>
      </c>
      <c r="H202" s="363"/>
      <c r="I202" s="333" t="str">
        <f>IF(データとりまとめシート!J179="","-",データとりまとめシート!J179)</f>
        <v>-</v>
      </c>
      <c r="J202" s="333"/>
      <c r="K202" s="363" t="str">
        <f>IF(データとりまとめシート!K179="","-",データとりまとめシート!K179)</f>
        <v>-</v>
      </c>
      <c r="L202" s="363"/>
      <c r="M202" s="261" t="str">
        <f t="shared" si="12"/>
        <v>-</v>
      </c>
    </row>
    <row r="203" spans="1:13" ht="20.25" customHeight="1">
      <c r="A203" s="261" t="str">
        <f>IF(データとりまとめシート!B180="","-",データとりまとめシート!B180)</f>
        <v>-</v>
      </c>
      <c r="B203" s="333" t="str">
        <f>IF(A203="-","-",データとりまとめシート!C180)</f>
        <v>-</v>
      </c>
      <c r="C203" s="333"/>
      <c r="D203" s="261" t="str">
        <f>IF(データとりまとめシート!D180="","-",IF(データとりまとめシート!D180=1,"男","女"))</f>
        <v>-</v>
      </c>
      <c r="E203" s="333" t="str">
        <f>IF(データとりまとめシート!F180="","-",データとりまとめシート!F180)</f>
        <v>-</v>
      </c>
      <c r="F203" s="333"/>
      <c r="G203" s="363" t="str">
        <f>IF(データとりまとめシート!G180="","-",データとりまとめシート!G180)</f>
        <v>-</v>
      </c>
      <c r="H203" s="363"/>
      <c r="I203" s="333" t="str">
        <f>IF(データとりまとめシート!J180="","-",データとりまとめシート!J180)</f>
        <v>-</v>
      </c>
      <c r="J203" s="333"/>
      <c r="K203" s="363" t="str">
        <f>IF(データとりまとめシート!K180="","-",データとりまとめシート!K180)</f>
        <v>-</v>
      </c>
      <c r="L203" s="363"/>
      <c r="M203" s="261" t="str">
        <f t="shared" si="12"/>
        <v>-</v>
      </c>
    </row>
    <row r="204" spans="1:13" ht="20.25" customHeight="1">
      <c r="A204" s="261" t="str">
        <f>IF(データとりまとめシート!B181="","-",データとりまとめシート!B181)</f>
        <v>-</v>
      </c>
      <c r="B204" s="333" t="str">
        <f>IF(A204="-","-",データとりまとめシート!C181)</f>
        <v>-</v>
      </c>
      <c r="C204" s="333"/>
      <c r="D204" s="261" t="str">
        <f>IF(データとりまとめシート!D181="","-",IF(データとりまとめシート!D181=1,"男","女"))</f>
        <v>-</v>
      </c>
      <c r="E204" s="333" t="str">
        <f>IF(データとりまとめシート!F181="","-",データとりまとめシート!F181)</f>
        <v>-</v>
      </c>
      <c r="F204" s="333"/>
      <c r="G204" s="363" t="str">
        <f>IF(データとりまとめシート!G181="","-",データとりまとめシート!G181)</f>
        <v>-</v>
      </c>
      <c r="H204" s="363"/>
      <c r="I204" s="333" t="str">
        <f>IF(データとりまとめシート!J181="","-",データとりまとめシート!J181)</f>
        <v>-</v>
      </c>
      <c r="J204" s="333"/>
      <c r="K204" s="363" t="str">
        <f>IF(データとりまとめシート!K181="","-",データとりまとめシート!K181)</f>
        <v>-</v>
      </c>
      <c r="L204" s="363"/>
      <c r="M204" s="261" t="str">
        <f t="shared" si="12"/>
        <v>-</v>
      </c>
    </row>
    <row r="205" spans="1:13" ht="20.25" customHeight="1">
      <c r="A205" s="261" t="str">
        <f>IF(データとりまとめシート!B182="","-",データとりまとめシート!B182)</f>
        <v>-</v>
      </c>
      <c r="B205" s="333" t="str">
        <f>IF(A205="-","-",データとりまとめシート!C182)</f>
        <v>-</v>
      </c>
      <c r="C205" s="333"/>
      <c r="D205" s="261" t="str">
        <f>IF(データとりまとめシート!D182="","-",IF(データとりまとめシート!D182=1,"男","女"))</f>
        <v>-</v>
      </c>
      <c r="E205" s="333" t="str">
        <f>IF(データとりまとめシート!F182="","-",データとりまとめシート!F182)</f>
        <v>-</v>
      </c>
      <c r="F205" s="333"/>
      <c r="G205" s="363" t="str">
        <f>IF(データとりまとめシート!G182="","-",データとりまとめシート!G182)</f>
        <v>-</v>
      </c>
      <c r="H205" s="363"/>
      <c r="I205" s="333" t="str">
        <f>IF(データとりまとめシート!J182="","-",データとりまとめシート!J182)</f>
        <v>-</v>
      </c>
      <c r="J205" s="333"/>
      <c r="K205" s="363" t="str">
        <f>IF(データとりまとめシート!K182="","-",データとりまとめシート!K182)</f>
        <v>-</v>
      </c>
      <c r="L205" s="363"/>
      <c r="M205" s="261" t="str">
        <f t="shared" ref="M205:M236" si="13">IF(A205="-","-","有")</f>
        <v>-</v>
      </c>
    </row>
    <row r="206" spans="1:13" ht="20.25" customHeight="1">
      <c r="A206" s="261" t="str">
        <f>IF(データとりまとめシート!B183="","-",データとりまとめシート!B183)</f>
        <v>-</v>
      </c>
      <c r="B206" s="333" t="str">
        <f>IF(A206="-","-",データとりまとめシート!C183)</f>
        <v>-</v>
      </c>
      <c r="C206" s="333"/>
      <c r="D206" s="261" t="str">
        <f>IF(データとりまとめシート!D183="","-",IF(データとりまとめシート!D183=1,"男","女"))</f>
        <v>-</v>
      </c>
      <c r="E206" s="333" t="str">
        <f>IF(データとりまとめシート!F183="","-",データとりまとめシート!F183)</f>
        <v>-</v>
      </c>
      <c r="F206" s="333"/>
      <c r="G206" s="363" t="str">
        <f>IF(データとりまとめシート!G183="","-",データとりまとめシート!G183)</f>
        <v>-</v>
      </c>
      <c r="H206" s="363"/>
      <c r="I206" s="333" t="str">
        <f>IF(データとりまとめシート!J183="","-",データとりまとめシート!J183)</f>
        <v>-</v>
      </c>
      <c r="J206" s="333"/>
      <c r="K206" s="363" t="str">
        <f>IF(データとりまとめシート!K183="","-",データとりまとめシート!K183)</f>
        <v>-</v>
      </c>
      <c r="L206" s="363"/>
      <c r="M206" s="261" t="str">
        <f t="shared" si="13"/>
        <v>-</v>
      </c>
    </row>
    <row r="207" spans="1:13" ht="20.25" customHeight="1">
      <c r="A207" s="261" t="str">
        <f>IF(データとりまとめシート!B184="","-",データとりまとめシート!B184)</f>
        <v>-</v>
      </c>
      <c r="B207" s="333" t="str">
        <f>IF(A207="-","-",データとりまとめシート!C184)</f>
        <v>-</v>
      </c>
      <c r="C207" s="333"/>
      <c r="D207" s="261" t="str">
        <f>IF(データとりまとめシート!D184="","-",IF(データとりまとめシート!D184=1,"男","女"))</f>
        <v>-</v>
      </c>
      <c r="E207" s="333" t="str">
        <f>IF(データとりまとめシート!F184="","-",データとりまとめシート!F184)</f>
        <v>-</v>
      </c>
      <c r="F207" s="333"/>
      <c r="G207" s="363" t="str">
        <f>IF(データとりまとめシート!G184="","-",データとりまとめシート!G184)</f>
        <v>-</v>
      </c>
      <c r="H207" s="363"/>
      <c r="I207" s="333" t="str">
        <f>IF(データとりまとめシート!J184="","-",データとりまとめシート!J184)</f>
        <v>-</v>
      </c>
      <c r="J207" s="333"/>
      <c r="K207" s="363" t="str">
        <f>IF(データとりまとめシート!K184="","-",データとりまとめシート!K184)</f>
        <v>-</v>
      </c>
      <c r="L207" s="363"/>
      <c r="M207" s="261" t="str">
        <f t="shared" si="13"/>
        <v>-</v>
      </c>
    </row>
    <row r="208" spans="1:13" ht="20.25" customHeight="1">
      <c r="A208" s="261" t="str">
        <f>IF(データとりまとめシート!B185="","-",データとりまとめシート!B185)</f>
        <v>-</v>
      </c>
      <c r="B208" s="333" t="str">
        <f>IF(A208="-","-",データとりまとめシート!C185)</f>
        <v>-</v>
      </c>
      <c r="C208" s="333"/>
      <c r="D208" s="261" t="str">
        <f>IF(データとりまとめシート!D185="","-",IF(データとりまとめシート!D185=1,"男","女"))</f>
        <v>-</v>
      </c>
      <c r="E208" s="333" t="str">
        <f>IF(データとりまとめシート!F185="","-",データとりまとめシート!F185)</f>
        <v>-</v>
      </c>
      <c r="F208" s="333"/>
      <c r="G208" s="363" t="str">
        <f>IF(データとりまとめシート!G185="","-",データとりまとめシート!G185)</f>
        <v>-</v>
      </c>
      <c r="H208" s="363"/>
      <c r="I208" s="333" t="str">
        <f>IF(データとりまとめシート!J185="","-",データとりまとめシート!J185)</f>
        <v>-</v>
      </c>
      <c r="J208" s="333"/>
      <c r="K208" s="363" t="str">
        <f>IF(データとりまとめシート!K185="","-",データとりまとめシート!K185)</f>
        <v>-</v>
      </c>
      <c r="L208" s="363"/>
      <c r="M208" s="261" t="str">
        <f t="shared" si="13"/>
        <v>-</v>
      </c>
    </row>
    <row r="209" spans="1:13" ht="20.25" customHeight="1">
      <c r="A209" s="261" t="str">
        <f>IF(データとりまとめシート!B186="","-",データとりまとめシート!B186)</f>
        <v>-</v>
      </c>
      <c r="B209" s="333" t="str">
        <f>IF(A209="-","-",データとりまとめシート!C186)</f>
        <v>-</v>
      </c>
      <c r="C209" s="333"/>
      <c r="D209" s="261" t="str">
        <f>IF(データとりまとめシート!D186="","-",IF(データとりまとめシート!D186=1,"男","女"))</f>
        <v>-</v>
      </c>
      <c r="E209" s="333" t="str">
        <f>IF(データとりまとめシート!F186="","-",データとりまとめシート!F186)</f>
        <v>-</v>
      </c>
      <c r="F209" s="333"/>
      <c r="G209" s="363" t="str">
        <f>IF(データとりまとめシート!G186="","-",データとりまとめシート!G186)</f>
        <v>-</v>
      </c>
      <c r="H209" s="363"/>
      <c r="I209" s="333" t="str">
        <f>IF(データとりまとめシート!J186="","-",データとりまとめシート!J186)</f>
        <v>-</v>
      </c>
      <c r="J209" s="333"/>
      <c r="K209" s="363" t="str">
        <f>IF(データとりまとめシート!K186="","-",データとりまとめシート!K186)</f>
        <v>-</v>
      </c>
      <c r="L209" s="363"/>
      <c r="M209" s="261" t="str">
        <f t="shared" si="13"/>
        <v>-</v>
      </c>
    </row>
    <row r="210" spans="1:13" ht="20.25" customHeight="1">
      <c r="A210" s="261" t="str">
        <f>IF(データとりまとめシート!B187="","-",データとりまとめシート!B187)</f>
        <v>-</v>
      </c>
      <c r="B210" s="333" t="str">
        <f>IF(A210="-","-",データとりまとめシート!C187)</f>
        <v>-</v>
      </c>
      <c r="C210" s="333"/>
      <c r="D210" s="261" t="str">
        <f>IF(データとりまとめシート!D187="","-",IF(データとりまとめシート!D187=1,"男","女"))</f>
        <v>-</v>
      </c>
      <c r="E210" s="333" t="str">
        <f>IF(データとりまとめシート!F187="","-",データとりまとめシート!F187)</f>
        <v>-</v>
      </c>
      <c r="F210" s="333"/>
      <c r="G210" s="363" t="str">
        <f>IF(データとりまとめシート!G187="","-",データとりまとめシート!G187)</f>
        <v>-</v>
      </c>
      <c r="H210" s="363"/>
      <c r="I210" s="333" t="str">
        <f>IF(データとりまとめシート!J187="","-",データとりまとめシート!J187)</f>
        <v>-</v>
      </c>
      <c r="J210" s="333"/>
      <c r="K210" s="363" t="str">
        <f>IF(データとりまとめシート!K187="","-",データとりまとめシート!K187)</f>
        <v>-</v>
      </c>
      <c r="L210" s="363"/>
      <c r="M210" s="261" t="str">
        <f t="shared" si="13"/>
        <v>-</v>
      </c>
    </row>
    <row r="211" spans="1:13" ht="20.25" customHeight="1">
      <c r="A211" s="261" t="str">
        <f>IF(データとりまとめシート!B188="","-",データとりまとめシート!B188)</f>
        <v>-</v>
      </c>
      <c r="B211" s="333" t="str">
        <f>IF(A211="-","-",データとりまとめシート!C188)</f>
        <v>-</v>
      </c>
      <c r="C211" s="333"/>
      <c r="D211" s="261" t="str">
        <f>IF(データとりまとめシート!D188="","-",IF(データとりまとめシート!D188=1,"男","女"))</f>
        <v>-</v>
      </c>
      <c r="E211" s="333" t="str">
        <f>IF(データとりまとめシート!F188="","-",データとりまとめシート!F188)</f>
        <v>-</v>
      </c>
      <c r="F211" s="333"/>
      <c r="G211" s="363" t="str">
        <f>IF(データとりまとめシート!G188="","-",データとりまとめシート!G188)</f>
        <v>-</v>
      </c>
      <c r="H211" s="363"/>
      <c r="I211" s="333" t="str">
        <f>IF(データとりまとめシート!J188="","-",データとりまとめシート!J188)</f>
        <v>-</v>
      </c>
      <c r="J211" s="333"/>
      <c r="K211" s="363" t="str">
        <f>IF(データとりまとめシート!K188="","-",データとりまとめシート!K188)</f>
        <v>-</v>
      </c>
      <c r="L211" s="363"/>
      <c r="M211" s="261" t="str">
        <f t="shared" si="13"/>
        <v>-</v>
      </c>
    </row>
    <row r="212" spans="1:13" ht="20.25" customHeight="1">
      <c r="A212" s="261" t="str">
        <f>IF(データとりまとめシート!B189="","-",データとりまとめシート!B189)</f>
        <v>-</v>
      </c>
      <c r="B212" s="333" t="str">
        <f>IF(A212="-","-",データとりまとめシート!C189)</f>
        <v>-</v>
      </c>
      <c r="C212" s="333"/>
      <c r="D212" s="261" t="str">
        <f>IF(データとりまとめシート!D189="","-",IF(データとりまとめシート!D189=1,"男","女"))</f>
        <v>-</v>
      </c>
      <c r="E212" s="333" t="str">
        <f>IF(データとりまとめシート!F189="","-",データとりまとめシート!F189)</f>
        <v>-</v>
      </c>
      <c r="F212" s="333"/>
      <c r="G212" s="363" t="str">
        <f>IF(データとりまとめシート!G189="","-",データとりまとめシート!G189)</f>
        <v>-</v>
      </c>
      <c r="H212" s="363"/>
      <c r="I212" s="333" t="str">
        <f>IF(データとりまとめシート!J189="","-",データとりまとめシート!J189)</f>
        <v>-</v>
      </c>
      <c r="J212" s="333"/>
      <c r="K212" s="363" t="str">
        <f>IF(データとりまとめシート!K189="","-",データとりまとめシート!K189)</f>
        <v>-</v>
      </c>
      <c r="L212" s="363"/>
      <c r="M212" s="261" t="str">
        <f t="shared" si="13"/>
        <v>-</v>
      </c>
    </row>
    <row r="213" spans="1:13" ht="20.25" customHeight="1">
      <c r="A213" s="261" t="str">
        <f>IF(データとりまとめシート!B190="","-",データとりまとめシート!B190)</f>
        <v>-</v>
      </c>
      <c r="B213" s="333" t="str">
        <f>IF(A213="-","-",データとりまとめシート!C190)</f>
        <v>-</v>
      </c>
      <c r="C213" s="333"/>
      <c r="D213" s="261" t="str">
        <f>IF(データとりまとめシート!D190="","-",IF(データとりまとめシート!D190=1,"男","女"))</f>
        <v>-</v>
      </c>
      <c r="E213" s="333" t="str">
        <f>IF(データとりまとめシート!F190="","-",データとりまとめシート!F190)</f>
        <v>-</v>
      </c>
      <c r="F213" s="333"/>
      <c r="G213" s="363" t="str">
        <f>IF(データとりまとめシート!G190="","-",データとりまとめシート!G190)</f>
        <v>-</v>
      </c>
      <c r="H213" s="363"/>
      <c r="I213" s="333" t="str">
        <f>IF(データとりまとめシート!J190="","-",データとりまとめシート!J190)</f>
        <v>-</v>
      </c>
      <c r="J213" s="333"/>
      <c r="K213" s="363" t="str">
        <f>IF(データとりまとめシート!K190="","-",データとりまとめシート!K190)</f>
        <v>-</v>
      </c>
      <c r="L213" s="363"/>
      <c r="M213" s="261" t="str">
        <f t="shared" si="13"/>
        <v>-</v>
      </c>
    </row>
    <row r="214" spans="1:13" ht="20.25" customHeight="1">
      <c r="A214" s="261" t="str">
        <f>IF(データとりまとめシート!B191="","-",データとりまとめシート!B191)</f>
        <v>-</v>
      </c>
      <c r="B214" s="333" t="str">
        <f>IF(A214="-","-",データとりまとめシート!C191)</f>
        <v>-</v>
      </c>
      <c r="C214" s="333"/>
      <c r="D214" s="261" t="str">
        <f>IF(データとりまとめシート!D191="","-",IF(データとりまとめシート!D191=1,"男","女"))</f>
        <v>-</v>
      </c>
      <c r="E214" s="333" t="str">
        <f>IF(データとりまとめシート!F191="","-",データとりまとめシート!F191)</f>
        <v>-</v>
      </c>
      <c r="F214" s="333"/>
      <c r="G214" s="363" t="str">
        <f>IF(データとりまとめシート!G191="","-",データとりまとめシート!G191)</f>
        <v>-</v>
      </c>
      <c r="H214" s="363"/>
      <c r="I214" s="333" t="str">
        <f>IF(データとりまとめシート!J191="","-",データとりまとめシート!J191)</f>
        <v>-</v>
      </c>
      <c r="J214" s="333"/>
      <c r="K214" s="363" t="str">
        <f>IF(データとりまとめシート!K191="","-",データとりまとめシート!K191)</f>
        <v>-</v>
      </c>
      <c r="L214" s="363"/>
      <c r="M214" s="261" t="str">
        <f t="shared" si="13"/>
        <v>-</v>
      </c>
    </row>
    <row r="215" spans="1:13" ht="20.25" customHeight="1">
      <c r="A215" s="261" t="str">
        <f>IF(データとりまとめシート!B192="","-",データとりまとめシート!B192)</f>
        <v>-</v>
      </c>
      <c r="B215" s="333" t="str">
        <f>IF(A215="-","-",データとりまとめシート!C192)</f>
        <v>-</v>
      </c>
      <c r="C215" s="333"/>
      <c r="D215" s="261" t="str">
        <f>IF(データとりまとめシート!D192="","-",IF(データとりまとめシート!D192=1,"男","女"))</f>
        <v>-</v>
      </c>
      <c r="E215" s="333" t="str">
        <f>IF(データとりまとめシート!F192="","-",データとりまとめシート!F192)</f>
        <v>-</v>
      </c>
      <c r="F215" s="333"/>
      <c r="G215" s="363" t="str">
        <f>IF(データとりまとめシート!G192="","-",データとりまとめシート!G192)</f>
        <v>-</v>
      </c>
      <c r="H215" s="363"/>
      <c r="I215" s="333" t="str">
        <f>IF(データとりまとめシート!J192="","-",データとりまとめシート!J192)</f>
        <v>-</v>
      </c>
      <c r="J215" s="333"/>
      <c r="K215" s="363" t="str">
        <f>IF(データとりまとめシート!K192="","-",データとりまとめシート!K192)</f>
        <v>-</v>
      </c>
      <c r="L215" s="363"/>
      <c r="M215" s="261" t="str">
        <f t="shared" si="13"/>
        <v>-</v>
      </c>
    </row>
    <row r="216" spans="1:13" ht="20.25" customHeight="1">
      <c r="A216" s="261" t="str">
        <f>IF(データとりまとめシート!B193="","-",データとりまとめシート!B193)</f>
        <v>-</v>
      </c>
      <c r="B216" s="333" t="str">
        <f>IF(A216="-","-",データとりまとめシート!C193)</f>
        <v>-</v>
      </c>
      <c r="C216" s="333"/>
      <c r="D216" s="261" t="str">
        <f>IF(データとりまとめシート!D193="","-",IF(データとりまとめシート!D193=1,"男","女"))</f>
        <v>-</v>
      </c>
      <c r="E216" s="333" t="str">
        <f>IF(データとりまとめシート!F193="","-",データとりまとめシート!F193)</f>
        <v>-</v>
      </c>
      <c r="F216" s="333"/>
      <c r="G216" s="363" t="str">
        <f>IF(データとりまとめシート!G193="","-",データとりまとめシート!G193)</f>
        <v>-</v>
      </c>
      <c r="H216" s="363"/>
      <c r="I216" s="333" t="str">
        <f>IF(データとりまとめシート!J193="","-",データとりまとめシート!J193)</f>
        <v>-</v>
      </c>
      <c r="J216" s="333"/>
      <c r="K216" s="363" t="str">
        <f>IF(データとりまとめシート!K193="","-",データとりまとめシート!K193)</f>
        <v>-</v>
      </c>
      <c r="L216" s="363"/>
      <c r="M216" s="261" t="str">
        <f t="shared" si="13"/>
        <v>-</v>
      </c>
    </row>
    <row r="217" spans="1:13" ht="20.25" customHeight="1">
      <c r="A217" s="261" t="str">
        <f>IF(データとりまとめシート!B194="","-",データとりまとめシート!B194)</f>
        <v>-</v>
      </c>
      <c r="B217" s="333" t="str">
        <f>IF(A217="-","-",データとりまとめシート!C194)</f>
        <v>-</v>
      </c>
      <c r="C217" s="333"/>
      <c r="D217" s="261" t="str">
        <f>IF(データとりまとめシート!D194="","-",IF(データとりまとめシート!D194=1,"男","女"))</f>
        <v>-</v>
      </c>
      <c r="E217" s="333" t="str">
        <f>IF(データとりまとめシート!F194="","-",データとりまとめシート!F194)</f>
        <v>-</v>
      </c>
      <c r="F217" s="333"/>
      <c r="G217" s="363" t="str">
        <f>IF(データとりまとめシート!G194="","-",データとりまとめシート!G194)</f>
        <v>-</v>
      </c>
      <c r="H217" s="363"/>
      <c r="I217" s="333" t="str">
        <f>IF(データとりまとめシート!J194="","-",データとりまとめシート!J194)</f>
        <v>-</v>
      </c>
      <c r="J217" s="333"/>
      <c r="K217" s="363" t="str">
        <f>IF(データとりまとめシート!K194="","-",データとりまとめシート!K194)</f>
        <v>-</v>
      </c>
      <c r="L217" s="363"/>
      <c r="M217" s="261" t="str">
        <f t="shared" si="13"/>
        <v>-</v>
      </c>
    </row>
    <row r="218" spans="1:13" ht="20.25" customHeight="1">
      <c r="A218" s="261" t="str">
        <f>IF(データとりまとめシート!B195="","-",データとりまとめシート!B195)</f>
        <v>-</v>
      </c>
      <c r="B218" s="333" t="str">
        <f>IF(A218="-","-",データとりまとめシート!C195)</f>
        <v>-</v>
      </c>
      <c r="C218" s="333"/>
      <c r="D218" s="261" t="str">
        <f>IF(データとりまとめシート!D195="","-",IF(データとりまとめシート!D195=1,"男","女"))</f>
        <v>-</v>
      </c>
      <c r="E218" s="333" t="str">
        <f>IF(データとりまとめシート!F195="","-",データとりまとめシート!F195)</f>
        <v>-</v>
      </c>
      <c r="F218" s="333"/>
      <c r="G218" s="363" t="str">
        <f>IF(データとりまとめシート!G195="","-",データとりまとめシート!G195)</f>
        <v>-</v>
      </c>
      <c r="H218" s="363"/>
      <c r="I218" s="333" t="str">
        <f>IF(データとりまとめシート!J195="","-",データとりまとめシート!J195)</f>
        <v>-</v>
      </c>
      <c r="J218" s="333"/>
      <c r="K218" s="363" t="str">
        <f>IF(データとりまとめシート!K195="","-",データとりまとめシート!K195)</f>
        <v>-</v>
      </c>
      <c r="L218" s="363"/>
      <c r="M218" s="261" t="str">
        <f t="shared" si="13"/>
        <v>-</v>
      </c>
    </row>
    <row r="219" spans="1:13" ht="20.25" customHeight="1">
      <c r="A219" s="261" t="str">
        <f>IF(データとりまとめシート!B196="","-",データとりまとめシート!B196)</f>
        <v>-</v>
      </c>
      <c r="B219" s="333" t="str">
        <f>IF(A219="-","-",データとりまとめシート!C196)</f>
        <v>-</v>
      </c>
      <c r="C219" s="333"/>
      <c r="D219" s="261" t="str">
        <f>IF(データとりまとめシート!D196="","-",IF(データとりまとめシート!D196=1,"男","女"))</f>
        <v>-</v>
      </c>
      <c r="E219" s="333" t="str">
        <f>IF(データとりまとめシート!F196="","-",データとりまとめシート!F196)</f>
        <v>-</v>
      </c>
      <c r="F219" s="333"/>
      <c r="G219" s="363" t="str">
        <f>IF(データとりまとめシート!G196="","-",データとりまとめシート!G196)</f>
        <v>-</v>
      </c>
      <c r="H219" s="363"/>
      <c r="I219" s="333" t="str">
        <f>IF(データとりまとめシート!J196="","-",データとりまとめシート!J196)</f>
        <v>-</v>
      </c>
      <c r="J219" s="333"/>
      <c r="K219" s="363" t="str">
        <f>IF(データとりまとめシート!K196="","-",データとりまとめシート!K196)</f>
        <v>-</v>
      </c>
      <c r="L219" s="363"/>
      <c r="M219" s="261" t="str">
        <f t="shared" si="13"/>
        <v>-</v>
      </c>
    </row>
    <row r="220" spans="1:13" ht="20.25" customHeight="1">
      <c r="A220" s="261" t="str">
        <f>IF(データとりまとめシート!B197="","-",データとりまとめシート!B197)</f>
        <v>-</v>
      </c>
      <c r="B220" s="333" t="str">
        <f>IF(A220="-","-",データとりまとめシート!C197)</f>
        <v>-</v>
      </c>
      <c r="C220" s="333"/>
      <c r="D220" s="261" t="str">
        <f>IF(データとりまとめシート!D197="","-",IF(データとりまとめシート!D197=1,"男","女"))</f>
        <v>-</v>
      </c>
      <c r="E220" s="333" t="str">
        <f>IF(データとりまとめシート!F197="","-",データとりまとめシート!F197)</f>
        <v>-</v>
      </c>
      <c r="F220" s="333"/>
      <c r="G220" s="363" t="str">
        <f>IF(データとりまとめシート!G197="","-",データとりまとめシート!G197)</f>
        <v>-</v>
      </c>
      <c r="H220" s="363"/>
      <c r="I220" s="333" t="str">
        <f>IF(データとりまとめシート!J197="","-",データとりまとめシート!J197)</f>
        <v>-</v>
      </c>
      <c r="J220" s="333"/>
      <c r="K220" s="363" t="str">
        <f>IF(データとりまとめシート!K197="","-",データとりまとめシート!K197)</f>
        <v>-</v>
      </c>
      <c r="L220" s="363"/>
      <c r="M220" s="261" t="str">
        <f t="shared" si="13"/>
        <v>-</v>
      </c>
    </row>
    <row r="221" spans="1:13" ht="20.25" customHeight="1">
      <c r="A221" s="261" t="str">
        <f>IF(データとりまとめシート!B198="","-",データとりまとめシート!B198)</f>
        <v>-</v>
      </c>
      <c r="B221" s="333" t="str">
        <f>IF(A221="-","-",データとりまとめシート!C198)</f>
        <v>-</v>
      </c>
      <c r="C221" s="333"/>
      <c r="D221" s="261" t="str">
        <f>IF(データとりまとめシート!D198="","-",IF(データとりまとめシート!D198=1,"男","女"))</f>
        <v>-</v>
      </c>
      <c r="E221" s="333" t="str">
        <f>IF(データとりまとめシート!F198="","-",データとりまとめシート!F198)</f>
        <v>-</v>
      </c>
      <c r="F221" s="333"/>
      <c r="G221" s="363" t="str">
        <f>IF(データとりまとめシート!G198="","-",データとりまとめシート!G198)</f>
        <v>-</v>
      </c>
      <c r="H221" s="363"/>
      <c r="I221" s="333" t="str">
        <f>IF(データとりまとめシート!J198="","-",データとりまとめシート!J198)</f>
        <v>-</v>
      </c>
      <c r="J221" s="333"/>
      <c r="K221" s="363" t="str">
        <f>IF(データとりまとめシート!K198="","-",データとりまとめシート!K198)</f>
        <v>-</v>
      </c>
      <c r="L221" s="363"/>
      <c r="M221" s="261" t="str">
        <f t="shared" si="13"/>
        <v>-</v>
      </c>
    </row>
    <row r="222" spans="1:13" ht="20.25" customHeight="1">
      <c r="A222" s="261" t="str">
        <f>IF(データとりまとめシート!B199="","-",データとりまとめシート!B199)</f>
        <v>-</v>
      </c>
      <c r="B222" s="333" t="str">
        <f>IF(A222="-","-",データとりまとめシート!C199)</f>
        <v>-</v>
      </c>
      <c r="C222" s="333"/>
      <c r="D222" s="261" t="str">
        <f>IF(データとりまとめシート!D199="","-",IF(データとりまとめシート!D199=1,"男","女"))</f>
        <v>-</v>
      </c>
      <c r="E222" s="333" t="str">
        <f>IF(データとりまとめシート!F199="","-",データとりまとめシート!F199)</f>
        <v>-</v>
      </c>
      <c r="F222" s="333"/>
      <c r="G222" s="363" t="str">
        <f>IF(データとりまとめシート!G199="","-",データとりまとめシート!G199)</f>
        <v>-</v>
      </c>
      <c r="H222" s="363"/>
      <c r="I222" s="333" t="str">
        <f>IF(データとりまとめシート!J199="","-",データとりまとめシート!J199)</f>
        <v>-</v>
      </c>
      <c r="J222" s="333"/>
      <c r="K222" s="363" t="str">
        <f>IF(データとりまとめシート!K199="","-",データとりまとめシート!K199)</f>
        <v>-</v>
      </c>
      <c r="L222" s="363"/>
      <c r="M222" s="261" t="str">
        <f t="shared" si="13"/>
        <v>-</v>
      </c>
    </row>
    <row r="223" spans="1:13" ht="20.25" customHeight="1">
      <c r="A223" s="261" t="str">
        <f>IF(データとりまとめシート!B200="","-",データとりまとめシート!B200)</f>
        <v>-</v>
      </c>
      <c r="B223" s="333" t="str">
        <f>IF(A223="-","-",データとりまとめシート!C200)</f>
        <v>-</v>
      </c>
      <c r="C223" s="333"/>
      <c r="D223" s="261" t="str">
        <f>IF(データとりまとめシート!D200="","-",IF(データとりまとめシート!D200=1,"男","女"))</f>
        <v>-</v>
      </c>
      <c r="E223" s="333" t="str">
        <f>IF(データとりまとめシート!F200="","-",データとりまとめシート!F200)</f>
        <v>-</v>
      </c>
      <c r="F223" s="333"/>
      <c r="G223" s="363" t="str">
        <f>IF(データとりまとめシート!G200="","-",データとりまとめシート!G200)</f>
        <v>-</v>
      </c>
      <c r="H223" s="363"/>
      <c r="I223" s="333" t="str">
        <f>IF(データとりまとめシート!J200="","-",データとりまとめシート!J200)</f>
        <v>-</v>
      </c>
      <c r="J223" s="333"/>
      <c r="K223" s="363" t="str">
        <f>IF(データとりまとめシート!K200="","-",データとりまとめシート!K200)</f>
        <v>-</v>
      </c>
      <c r="L223" s="363"/>
      <c r="M223" s="261" t="str">
        <f t="shared" si="13"/>
        <v>-</v>
      </c>
    </row>
    <row r="224" spans="1:13" ht="20.25" customHeight="1">
      <c r="A224" s="261" t="str">
        <f>IF(データとりまとめシート!B201="","-",データとりまとめシート!B201)</f>
        <v>-</v>
      </c>
      <c r="B224" s="333" t="str">
        <f>IF(A224="-","-",データとりまとめシート!C201)</f>
        <v>-</v>
      </c>
      <c r="C224" s="333"/>
      <c r="D224" s="261" t="str">
        <f>IF(データとりまとめシート!D201="","-",IF(データとりまとめシート!D201=1,"男","女"))</f>
        <v>-</v>
      </c>
      <c r="E224" s="333" t="str">
        <f>IF(データとりまとめシート!F201="","-",データとりまとめシート!F201)</f>
        <v>-</v>
      </c>
      <c r="F224" s="333"/>
      <c r="G224" s="363" t="str">
        <f>IF(データとりまとめシート!G201="","-",データとりまとめシート!G201)</f>
        <v>-</v>
      </c>
      <c r="H224" s="363"/>
      <c r="I224" s="333" t="str">
        <f>IF(データとりまとめシート!J201="","-",データとりまとめシート!J201)</f>
        <v>-</v>
      </c>
      <c r="J224" s="333"/>
      <c r="K224" s="363" t="str">
        <f>IF(データとりまとめシート!K201="","-",データとりまとめシート!K201)</f>
        <v>-</v>
      </c>
      <c r="L224" s="363"/>
      <c r="M224" s="261" t="str">
        <f t="shared" si="13"/>
        <v>-</v>
      </c>
    </row>
    <row r="225" spans="1:13" ht="20.25" customHeight="1">
      <c r="A225" s="261" t="str">
        <f>IF(データとりまとめシート!B202="","-",データとりまとめシート!B202)</f>
        <v>-</v>
      </c>
      <c r="B225" s="333" t="str">
        <f>IF(A225="-","-",データとりまとめシート!C202)</f>
        <v>-</v>
      </c>
      <c r="C225" s="333"/>
      <c r="D225" s="261" t="str">
        <f>IF(データとりまとめシート!D202="","-",IF(データとりまとめシート!D202=1,"男","女"))</f>
        <v>-</v>
      </c>
      <c r="E225" s="333" t="str">
        <f>IF(データとりまとめシート!F202="","-",データとりまとめシート!F202)</f>
        <v>-</v>
      </c>
      <c r="F225" s="333"/>
      <c r="G225" s="363" t="str">
        <f>IF(データとりまとめシート!G202="","-",データとりまとめシート!G202)</f>
        <v>-</v>
      </c>
      <c r="H225" s="363"/>
      <c r="I225" s="333" t="str">
        <f>IF(データとりまとめシート!J202="","-",データとりまとめシート!J202)</f>
        <v>-</v>
      </c>
      <c r="J225" s="333"/>
      <c r="K225" s="363" t="str">
        <f>IF(データとりまとめシート!K202="","-",データとりまとめシート!K202)</f>
        <v>-</v>
      </c>
      <c r="L225" s="363"/>
      <c r="M225" s="261" t="str">
        <f t="shared" si="13"/>
        <v>-</v>
      </c>
    </row>
    <row r="226" spans="1:13" ht="20.25" customHeight="1">
      <c r="A226" s="261" t="str">
        <f>IF(データとりまとめシート!B203="","-",データとりまとめシート!B203)</f>
        <v>-</v>
      </c>
      <c r="B226" s="333" t="str">
        <f>IF(A226="-","-",データとりまとめシート!C203)</f>
        <v>-</v>
      </c>
      <c r="C226" s="333"/>
      <c r="D226" s="261" t="str">
        <f>IF(データとりまとめシート!D203="","-",IF(データとりまとめシート!D203=1,"男","女"))</f>
        <v>-</v>
      </c>
      <c r="E226" s="333" t="str">
        <f>IF(データとりまとめシート!F203="","-",データとりまとめシート!F203)</f>
        <v>-</v>
      </c>
      <c r="F226" s="333"/>
      <c r="G226" s="363" t="str">
        <f>IF(データとりまとめシート!G203="","-",データとりまとめシート!G203)</f>
        <v>-</v>
      </c>
      <c r="H226" s="363"/>
      <c r="I226" s="333" t="str">
        <f>IF(データとりまとめシート!J203="","-",データとりまとめシート!J203)</f>
        <v>-</v>
      </c>
      <c r="J226" s="333"/>
      <c r="K226" s="363" t="str">
        <f>IF(データとりまとめシート!K203="","-",データとりまとめシート!K203)</f>
        <v>-</v>
      </c>
      <c r="L226" s="363"/>
      <c r="M226" s="261" t="str">
        <f t="shared" si="13"/>
        <v>-</v>
      </c>
    </row>
    <row r="227" spans="1:13" ht="20.25" customHeight="1">
      <c r="A227" s="261" t="str">
        <f>IF(データとりまとめシート!B204="","-",データとりまとめシート!B204)</f>
        <v>-</v>
      </c>
      <c r="B227" s="333" t="str">
        <f>IF(A227="-","-",データとりまとめシート!C204)</f>
        <v>-</v>
      </c>
      <c r="C227" s="333"/>
      <c r="D227" s="261" t="str">
        <f>IF(データとりまとめシート!D204="","-",IF(データとりまとめシート!D204=1,"男","女"))</f>
        <v>-</v>
      </c>
      <c r="E227" s="333" t="str">
        <f>IF(データとりまとめシート!F204="","-",データとりまとめシート!F204)</f>
        <v>-</v>
      </c>
      <c r="F227" s="333"/>
      <c r="G227" s="363" t="str">
        <f>IF(データとりまとめシート!G204="","-",データとりまとめシート!G204)</f>
        <v>-</v>
      </c>
      <c r="H227" s="363"/>
      <c r="I227" s="333" t="str">
        <f>IF(データとりまとめシート!J204="","-",データとりまとめシート!J204)</f>
        <v>-</v>
      </c>
      <c r="J227" s="333"/>
      <c r="K227" s="363" t="str">
        <f>IF(データとりまとめシート!K204="","-",データとりまとめシート!K204)</f>
        <v>-</v>
      </c>
      <c r="L227" s="363"/>
      <c r="M227" s="261" t="str">
        <f t="shared" si="13"/>
        <v>-</v>
      </c>
    </row>
    <row r="228" spans="1:13" ht="20.25" customHeight="1">
      <c r="A228" s="261" t="str">
        <f>IF(データとりまとめシート!B205="","-",データとりまとめシート!B205)</f>
        <v>-</v>
      </c>
      <c r="B228" s="333" t="str">
        <f>IF(A228="-","-",データとりまとめシート!C205)</f>
        <v>-</v>
      </c>
      <c r="C228" s="333"/>
      <c r="D228" s="261" t="str">
        <f>IF(データとりまとめシート!D205="","-",IF(データとりまとめシート!D205=1,"男","女"))</f>
        <v>-</v>
      </c>
      <c r="E228" s="333" t="str">
        <f>IF(データとりまとめシート!F205="","-",データとりまとめシート!F205)</f>
        <v>-</v>
      </c>
      <c r="F228" s="333"/>
      <c r="G228" s="363" t="str">
        <f>IF(データとりまとめシート!G205="","-",データとりまとめシート!G205)</f>
        <v>-</v>
      </c>
      <c r="H228" s="363"/>
      <c r="I228" s="333" t="str">
        <f>IF(データとりまとめシート!J205="","-",データとりまとめシート!J205)</f>
        <v>-</v>
      </c>
      <c r="J228" s="333"/>
      <c r="K228" s="363" t="str">
        <f>IF(データとりまとめシート!K205="","-",データとりまとめシート!K205)</f>
        <v>-</v>
      </c>
      <c r="L228" s="363"/>
      <c r="M228" s="261" t="str">
        <f t="shared" si="13"/>
        <v>-</v>
      </c>
    </row>
    <row r="229" spans="1:13" ht="20.25" customHeight="1">
      <c r="A229" s="261" t="str">
        <f>IF(データとりまとめシート!B206="","-",データとりまとめシート!B206)</f>
        <v>-</v>
      </c>
      <c r="B229" s="333" t="str">
        <f>IF(A229="-","-",データとりまとめシート!C206)</f>
        <v>-</v>
      </c>
      <c r="C229" s="333"/>
      <c r="D229" s="261" t="str">
        <f>IF(データとりまとめシート!D206="","-",IF(データとりまとめシート!D206=1,"男","女"))</f>
        <v>-</v>
      </c>
      <c r="E229" s="333" t="str">
        <f>IF(データとりまとめシート!F206="","-",データとりまとめシート!F206)</f>
        <v>-</v>
      </c>
      <c r="F229" s="333"/>
      <c r="G229" s="363" t="str">
        <f>IF(データとりまとめシート!G206="","-",データとりまとめシート!G206)</f>
        <v>-</v>
      </c>
      <c r="H229" s="363"/>
      <c r="I229" s="333" t="str">
        <f>IF(データとりまとめシート!J206="","-",データとりまとめシート!J206)</f>
        <v>-</v>
      </c>
      <c r="J229" s="333"/>
      <c r="K229" s="363" t="str">
        <f>IF(データとりまとめシート!K206="","-",データとりまとめシート!K206)</f>
        <v>-</v>
      </c>
      <c r="L229" s="363"/>
      <c r="M229" s="261" t="str">
        <f t="shared" si="13"/>
        <v>-</v>
      </c>
    </row>
    <row r="230" spans="1:13" ht="20.25" customHeight="1">
      <c r="A230" s="261" t="str">
        <f>IF(データとりまとめシート!B207="","-",データとりまとめシート!B207)</f>
        <v>-</v>
      </c>
      <c r="B230" s="333" t="str">
        <f>IF(A230="-","-",データとりまとめシート!C207)</f>
        <v>-</v>
      </c>
      <c r="C230" s="333"/>
      <c r="D230" s="261" t="str">
        <f>IF(データとりまとめシート!D207="","-",IF(データとりまとめシート!D207=1,"男","女"))</f>
        <v>-</v>
      </c>
      <c r="E230" s="333" t="str">
        <f>IF(データとりまとめシート!F207="","-",データとりまとめシート!F207)</f>
        <v>-</v>
      </c>
      <c r="F230" s="333"/>
      <c r="G230" s="363" t="str">
        <f>IF(データとりまとめシート!G207="","-",データとりまとめシート!G207)</f>
        <v>-</v>
      </c>
      <c r="H230" s="363"/>
      <c r="I230" s="333" t="str">
        <f>IF(データとりまとめシート!J207="","-",データとりまとめシート!J207)</f>
        <v>-</v>
      </c>
      <c r="J230" s="333"/>
      <c r="K230" s="363" t="str">
        <f>IF(データとりまとめシート!K207="","-",データとりまとめシート!K207)</f>
        <v>-</v>
      </c>
      <c r="L230" s="363"/>
      <c r="M230" s="261" t="str">
        <f t="shared" si="13"/>
        <v>-</v>
      </c>
    </row>
    <row r="231" spans="1:13" ht="20.25" customHeight="1">
      <c r="A231" s="261" t="str">
        <f>IF(データとりまとめシート!B208="","-",データとりまとめシート!B208)</f>
        <v>-</v>
      </c>
      <c r="B231" s="333" t="str">
        <f>IF(A231="-","-",データとりまとめシート!C208)</f>
        <v>-</v>
      </c>
      <c r="C231" s="333"/>
      <c r="D231" s="261" t="str">
        <f>IF(データとりまとめシート!D208="","-",IF(データとりまとめシート!D208=1,"男","女"))</f>
        <v>-</v>
      </c>
      <c r="E231" s="333" t="str">
        <f>IF(データとりまとめシート!F208="","-",データとりまとめシート!F208)</f>
        <v>-</v>
      </c>
      <c r="F231" s="333"/>
      <c r="G231" s="363" t="str">
        <f>IF(データとりまとめシート!G208="","-",データとりまとめシート!G208)</f>
        <v>-</v>
      </c>
      <c r="H231" s="363"/>
      <c r="I231" s="333" t="str">
        <f>IF(データとりまとめシート!J208="","-",データとりまとめシート!J208)</f>
        <v>-</v>
      </c>
      <c r="J231" s="333"/>
      <c r="K231" s="363" t="str">
        <f>IF(データとりまとめシート!K208="","-",データとりまとめシート!K208)</f>
        <v>-</v>
      </c>
      <c r="L231" s="363"/>
      <c r="M231" s="261" t="str">
        <f t="shared" si="13"/>
        <v>-</v>
      </c>
    </row>
    <row r="232" spans="1:13" ht="20.25" customHeight="1">
      <c r="A232" s="261" t="str">
        <f>IF(データとりまとめシート!B209="","-",データとりまとめシート!B209)</f>
        <v>-</v>
      </c>
      <c r="B232" s="333" t="str">
        <f>IF(A232="-","-",データとりまとめシート!C209)</f>
        <v>-</v>
      </c>
      <c r="C232" s="333"/>
      <c r="D232" s="261" t="str">
        <f>IF(データとりまとめシート!D209="","-",IF(データとりまとめシート!D209=1,"男","女"))</f>
        <v>-</v>
      </c>
      <c r="E232" s="333" t="str">
        <f>IF(データとりまとめシート!F209="","-",データとりまとめシート!F209)</f>
        <v>-</v>
      </c>
      <c r="F232" s="333"/>
      <c r="G232" s="363" t="str">
        <f>IF(データとりまとめシート!G209="","-",データとりまとめシート!G209)</f>
        <v>-</v>
      </c>
      <c r="H232" s="363"/>
      <c r="I232" s="333" t="str">
        <f>IF(データとりまとめシート!J209="","-",データとりまとめシート!J209)</f>
        <v>-</v>
      </c>
      <c r="J232" s="333"/>
      <c r="K232" s="363" t="str">
        <f>IF(データとりまとめシート!K209="","-",データとりまとめシート!K209)</f>
        <v>-</v>
      </c>
      <c r="L232" s="363"/>
      <c r="M232" s="261" t="str">
        <f t="shared" si="13"/>
        <v>-</v>
      </c>
    </row>
    <row r="233" spans="1:13" ht="20.25" customHeight="1">
      <c r="A233" s="261" t="str">
        <f>IF(データとりまとめシート!B210="","-",データとりまとめシート!B210)</f>
        <v>-</v>
      </c>
      <c r="B233" s="333" t="str">
        <f>IF(A233="-","-",データとりまとめシート!C210)</f>
        <v>-</v>
      </c>
      <c r="C233" s="333"/>
      <c r="D233" s="261" t="str">
        <f>IF(データとりまとめシート!D210="","-",IF(データとりまとめシート!D210=1,"男","女"))</f>
        <v>-</v>
      </c>
      <c r="E233" s="333" t="str">
        <f>IF(データとりまとめシート!F210="","-",データとりまとめシート!F210)</f>
        <v>-</v>
      </c>
      <c r="F233" s="333"/>
      <c r="G233" s="363" t="str">
        <f>IF(データとりまとめシート!G210="","-",データとりまとめシート!G210)</f>
        <v>-</v>
      </c>
      <c r="H233" s="363"/>
      <c r="I233" s="333" t="str">
        <f>IF(データとりまとめシート!J210="","-",データとりまとめシート!J210)</f>
        <v>-</v>
      </c>
      <c r="J233" s="333"/>
      <c r="K233" s="363" t="str">
        <f>IF(データとりまとめシート!K210="","-",データとりまとめシート!K210)</f>
        <v>-</v>
      </c>
      <c r="L233" s="363"/>
      <c r="M233" s="261" t="str">
        <f t="shared" si="13"/>
        <v>-</v>
      </c>
    </row>
    <row r="234" spans="1:13" ht="20.25" customHeight="1">
      <c r="A234" s="261" t="str">
        <f>IF(データとりまとめシート!B211="","-",データとりまとめシート!B211)</f>
        <v>-</v>
      </c>
      <c r="B234" s="333" t="str">
        <f>IF(A234="-","-",データとりまとめシート!C211)</f>
        <v>-</v>
      </c>
      <c r="C234" s="333"/>
      <c r="D234" s="261" t="str">
        <f>IF(データとりまとめシート!D211="","-",IF(データとりまとめシート!D211=1,"男","女"))</f>
        <v>-</v>
      </c>
      <c r="E234" s="333" t="str">
        <f>IF(データとりまとめシート!F211="","-",データとりまとめシート!F211)</f>
        <v>-</v>
      </c>
      <c r="F234" s="333"/>
      <c r="G234" s="363" t="str">
        <f>IF(データとりまとめシート!G211="","-",データとりまとめシート!G211)</f>
        <v>-</v>
      </c>
      <c r="H234" s="363"/>
      <c r="I234" s="333" t="str">
        <f>IF(データとりまとめシート!J211="","-",データとりまとめシート!J211)</f>
        <v>-</v>
      </c>
      <c r="J234" s="333"/>
      <c r="K234" s="363" t="str">
        <f>IF(データとりまとめシート!K211="","-",データとりまとめシート!K211)</f>
        <v>-</v>
      </c>
      <c r="L234" s="363"/>
      <c r="M234" s="261" t="str">
        <f t="shared" si="13"/>
        <v>-</v>
      </c>
    </row>
    <row r="235" spans="1:13" ht="20.25" customHeight="1">
      <c r="A235" s="261" t="str">
        <f>IF(データとりまとめシート!B212="","-",データとりまとめシート!B212)</f>
        <v>-</v>
      </c>
      <c r="B235" s="333" t="str">
        <f>IF(A235="-","-",データとりまとめシート!C212)</f>
        <v>-</v>
      </c>
      <c r="C235" s="333"/>
      <c r="D235" s="261" t="str">
        <f>IF(データとりまとめシート!D212="","-",IF(データとりまとめシート!D212=1,"男","女"))</f>
        <v>-</v>
      </c>
      <c r="E235" s="333" t="str">
        <f>IF(データとりまとめシート!F212="","-",データとりまとめシート!F212)</f>
        <v>-</v>
      </c>
      <c r="F235" s="333"/>
      <c r="G235" s="363" t="str">
        <f>IF(データとりまとめシート!G212="","-",データとりまとめシート!G212)</f>
        <v>-</v>
      </c>
      <c r="H235" s="363"/>
      <c r="I235" s="333" t="str">
        <f>IF(データとりまとめシート!J212="","-",データとりまとめシート!J212)</f>
        <v>-</v>
      </c>
      <c r="J235" s="333"/>
      <c r="K235" s="363" t="str">
        <f>IF(データとりまとめシート!K212="","-",データとりまとめシート!K212)</f>
        <v>-</v>
      </c>
      <c r="L235" s="363"/>
      <c r="M235" s="261" t="str">
        <f t="shared" si="13"/>
        <v>-</v>
      </c>
    </row>
    <row r="236" spans="1:13" ht="20.25" customHeight="1">
      <c r="A236" s="261" t="str">
        <f>IF(データとりまとめシート!B213="","-",データとりまとめシート!B213)</f>
        <v>-</v>
      </c>
      <c r="B236" s="333" t="str">
        <f>IF(A236="-","-",データとりまとめシート!C213)</f>
        <v>-</v>
      </c>
      <c r="C236" s="333"/>
      <c r="D236" s="261" t="str">
        <f>IF(データとりまとめシート!D213="","-",IF(データとりまとめシート!D213=1,"男","女"))</f>
        <v>-</v>
      </c>
      <c r="E236" s="333" t="str">
        <f>IF(データとりまとめシート!F213="","-",データとりまとめシート!F213)</f>
        <v>-</v>
      </c>
      <c r="F236" s="333"/>
      <c r="G236" s="363" t="str">
        <f>IF(データとりまとめシート!G213="","-",データとりまとめシート!G213)</f>
        <v>-</v>
      </c>
      <c r="H236" s="363"/>
      <c r="I236" s="333" t="str">
        <f>IF(データとりまとめシート!J213="","-",データとりまとめシート!J213)</f>
        <v>-</v>
      </c>
      <c r="J236" s="333"/>
      <c r="K236" s="363" t="str">
        <f>IF(データとりまとめシート!K213="","-",データとりまとめシート!K213)</f>
        <v>-</v>
      </c>
      <c r="L236" s="363"/>
      <c r="M236" s="261" t="str">
        <f t="shared" si="13"/>
        <v>-</v>
      </c>
    </row>
    <row r="237" spans="1:13" ht="20.25" customHeight="1">
      <c r="A237" s="261" t="str">
        <f>IF(データとりまとめシート!B214="","-",データとりまとめシート!B214)</f>
        <v>-</v>
      </c>
      <c r="B237" s="333" t="str">
        <f>IF(A237="-","-",データとりまとめシート!C214)</f>
        <v>-</v>
      </c>
      <c r="C237" s="333"/>
      <c r="D237" s="261" t="str">
        <f>IF(データとりまとめシート!D214="","-",IF(データとりまとめシート!D214=1,"男","女"))</f>
        <v>-</v>
      </c>
      <c r="E237" s="333" t="str">
        <f>IF(データとりまとめシート!F214="","-",データとりまとめシート!F214)</f>
        <v>-</v>
      </c>
      <c r="F237" s="333"/>
      <c r="G237" s="363" t="str">
        <f>IF(データとりまとめシート!G214="","-",データとりまとめシート!G214)</f>
        <v>-</v>
      </c>
      <c r="H237" s="363"/>
      <c r="I237" s="333" t="str">
        <f>IF(データとりまとめシート!J214="","-",データとりまとめシート!J214)</f>
        <v>-</v>
      </c>
      <c r="J237" s="333"/>
      <c r="K237" s="363" t="str">
        <f>IF(データとりまとめシート!K214="","-",データとりまとめシート!K214)</f>
        <v>-</v>
      </c>
      <c r="L237" s="363"/>
      <c r="M237" s="261" t="str">
        <f t="shared" ref="M237:M243" si="14">IF(A237="-","-","有")</f>
        <v>-</v>
      </c>
    </row>
    <row r="238" spans="1:13" ht="20.25" customHeight="1">
      <c r="A238" s="261" t="str">
        <f>IF(データとりまとめシート!B215="","-",データとりまとめシート!B215)</f>
        <v>-</v>
      </c>
      <c r="B238" s="333" t="str">
        <f>IF(A238="-","-",データとりまとめシート!C215)</f>
        <v>-</v>
      </c>
      <c r="C238" s="333"/>
      <c r="D238" s="261" t="str">
        <f>IF(データとりまとめシート!D215="","-",IF(データとりまとめシート!D215=1,"男","女"))</f>
        <v>-</v>
      </c>
      <c r="E238" s="333" t="str">
        <f>IF(データとりまとめシート!F215="","-",データとりまとめシート!F215)</f>
        <v>-</v>
      </c>
      <c r="F238" s="333"/>
      <c r="G238" s="363" t="str">
        <f>IF(データとりまとめシート!G215="","-",データとりまとめシート!G215)</f>
        <v>-</v>
      </c>
      <c r="H238" s="363"/>
      <c r="I238" s="333" t="str">
        <f>IF(データとりまとめシート!J215="","-",データとりまとめシート!J215)</f>
        <v>-</v>
      </c>
      <c r="J238" s="333"/>
      <c r="K238" s="363" t="str">
        <f>IF(データとりまとめシート!K215="","-",データとりまとめシート!K215)</f>
        <v>-</v>
      </c>
      <c r="L238" s="363"/>
      <c r="M238" s="261" t="str">
        <f t="shared" si="14"/>
        <v>-</v>
      </c>
    </row>
    <row r="239" spans="1:13" ht="20.25" customHeight="1">
      <c r="A239" s="261" t="str">
        <f>IF(データとりまとめシート!B216="","-",データとりまとめシート!B216)</f>
        <v>-</v>
      </c>
      <c r="B239" s="333" t="str">
        <f>IF(A239="-","-",データとりまとめシート!C216)</f>
        <v>-</v>
      </c>
      <c r="C239" s="333"/>
      <c r="D239" s="261" t="str">
        <f>IF(データとりまとめシート!D216="","-",IF(データとりまとめシート!D216=1,"男","女"))</f>
        <v>-</v>
      </c>
      <c r="E239" s="333" t="str">
        <f>IF(データとりまとめシート!F216="","-",データとりまとめシート!F216)</f>
        <v>-</v>
      </c>
      <c r="F239" s="333"/>
      <c r="G239" s="363" t="str">
        <f>IF(データとりまとめシート!G216="","-",データとりまとめシート!G216)</f>
        <v>-</v>
      </c>
      <c r="H239" s="363"/>
      <c r="I239" s="333" t="str">
        <f>IF(データとりまとめシート!J216="","-",データとりまとめシート!J216)</f>
        <v>-</v>
      </c>
      <c r="J239" s="333"/>
      <c r="K239" s="363" t="str">
        <f>IF(データとりまとめシート!K216="","-",データとりまとめシート!K216)</f>
        <v>-</v>
      </c>
      <c r="L239" s="363"/>
      <c r="M239" s="261" t="str">
        <f t="shared" si="14"/>
        <v>-</v>
      </c>
    </row>
    <row r="240" spans="1:13" ht="20.25" customHeight="1">
      <c r="A240" s="261" t="str">
        <f>IF(データとりまとめシート!B217="","-",データとりまとめシート!B217)</f>
        <v>-</v>
      </c>
      <c r="B240" s="333" t="str">
        <f>IF(A240="-","-",データとりまとめシート!C217)</f>
        <v>-</v>
      </c>
      <c r="C240" s="333"/>
      <c r="D240" s="261" t="str">
        <f>IF(データとりまとめシート!D217="","-",IF(データとりまとめシート!D217=1,"男","女"))</f>
        <v>-</v>
      </c>
      <c r="E240" s="333" t="str">
        <f>IF(データとりまとめシート!F217="","-",データとりまとめシート!F217)</f>
        <v>-</v>
      </c>
      <c r="F240" s="333"/>
      <c r="G240" s="363" t="str">
        <f>IF(データとりまとめシート!G217="","-",データとりまとめシート!G217)</f>
        <v>-</v>
      </c>
      <c r="H240" s="363"/>
      <c r="I240" s="333" t="str">
        <f>IF(データとりまとめシート!J217="","-",データとりまとめシート!J217)</f>
        <v>-</v>
      </c>
      <c r="J240" s="333"/>
      <c r="K240" s="363" t="str">
        <f>IF(データとりまとめシート!K217="","-",データとりまとめシート!K217)</f>
        <v>-</v>
      </c>
      <c r="L240" s="363"/>
      <c r="M240" s="261" t="str">
        <f t="shared" si="14"/>
        <v>-</v>
      </c>
    </row>
    <row r="241" spans="1:13" ht="20.25" customHeight="1">
      <c r="A241" s="261" t="str">
        <f>IF(データとりまとめシート!B218="","-",データとりまとめシート!B218)</f>
        <v>-</v>
      </c>
      <c r="B241" s="333" t="str">
        <f>IF(A241="-","-",データとりまとめシート!C218)</f>
        <v>-</v>
      </c>
      <c r="C241" s="333"/>
      <c r="D241" s="261" t="str">
        <f>IF(データとりまとめシート!D218="","-",IF(データとりまとめシート!D218=1,"男","女"))</f>
        <v>-</v>
      </c>
      <c r="E241" s="333" t="str">
        <f>IF(データとりまとめシート!F218="","-",データとりまとめシート!F218)</f>
        <v>-</v>
      </c>
      <c r="F241" s="333"/>
      <c r="G241" s="363" t="str">
        <f>IF(データとりまとめシート!G218="","-",データとりまとめシート!G218)</f>
        <v>-</v>
      </c>
      <c r="H241" s="363"/>
      <c r="I241" s="333" t="str">
        <f>IF(データとりまとめシート!J218="","-",データとりまとめシート!J218)</f>
        <v>-</v>
      </c>
      <c r="J241" s="333"/>
      <c r="K241" s="363" t="str">
        <f>IF(データとりまとめシート!K218="","-",データとりまとめシート!K218)</f>
        <v>-</v>
      </c>
      <c r="L241" s="363"/>
      <c r="M241" s="261" t="str">
        <f t="shared" si="14"/>
        <v>-</v>
      </c>
    </row>
    <row r="242" spans="1:13" ht="20.25" customHeight="1">
      <c r="A242" s="261" t="str">
        <f>IF(データとりまとめシート!B219="","-",データとりまとめシート!B219)</f>
        <v>-</v>
      </c>
      <c r="B242" s="333" t="str">
        <f>IF(A242="-","-",データとりまとめシート!C219)</f>
        <v>-</v>
      </c>
      <c r="C242" s="333"/>
      <c r="D242" s="261" t="str">
        <f>IF(データとりまとめシート!D219="","-",IF(データとりまとめシート!D219=1,"男","女"))</f>
        <v>-</v>
      </c>
      <c r="E242" s="333" t="str">
        <f>IF(データとりまとめシート!F219="","-",データとりまとめシート!F219)</f>
        <v>-</v>
      </c>
      <c r="F242" s="333"/>
      <c r="G242" s="363" t="str">
        <f>IF(データとりまとめシート!G219="","-",データとりまとめシート!G219)</f>
        <v>-</v>
      </c>
      <c r="H242" s="363"/>
      <c r="I242" s="333" t="str">
        <f>IF(データとりまとめシート!J219="","-",データとりまとめシート!J219)</f>
        <v>-</v>
      </c>
      <c r="J242" s="333"/>
      <c r="K242" s="363" t="str">
        <f>IF(データとりまとめシート!K219="","-",データとりまとめシート!K219)</f>
        <v>-</v>
      </c>
      <c r="L242" s="363"/>
      <c r="M242" s="261" t="str">
        <f t="shared" si="14"/>
        <v>-</v>
      </c>
    </row>
    <row r="243" spans="1:13">
      <c r="A243" s="261" t="str">
        <f>IF(データとりまとめシート!B220="","-",データとりまとめシート!B220)</f>
        <v>-</v>
      </c>
      <c r="B243" s="333" t="str">
        <f>IF(A243="-","-",データとりまとめシート!C220)</f>
        <v>-</v>
      </c>
      <c r="C243" s="333"/>
      <c r="D243" s="261" t="str">
        <f>IF(データとりまとめシート!D220="","-",IF(データとりまとめシート!D220=1,"男","女"))</f>
        <v>-</v>
      </c>
      <c r="E243" s="333" t="str">
        <f>IF(データとりまとめシート!F220="","-",データとりまとめシート!F220)</f>
        <v>-</v>
      </c>
      <c r="F243" s="333"/>
      <c r="G243" s="363" t="str">
        <f>IF(データとりまとめシート!G220="","-",データとりまとめシート!G220)</f>
        <v>-</v>
      </c>
      <c r="H243" s="363"/>
      <c r="I243" s="333" t="str">
        <f>IF(データとりまとめシート!J220="","-",データとりまとめシート!J220)</f>
        <v>-</v>
      </c>
      <c r="J243" s="333"/>
      <c r="K243" s="363" t="str">
        <f>IF(データとりまとめシート!K220="","-",データとりまとめシート!K220)</f>
        <v>-</v>
      </c>
      <c r="L243" s="363"/>
      <c r="M243" s="261" t="str">
        <f t="shared" si="14"/>
        <v>-</v>
      </c>
    </row>
  </sheetData>
  <sheetProtection sheet="1" objects="1" scenarios="1"/>
  <protectedRanges>
    <protectedRange sqref="C25 E17:F18 M3 F7 H7 J7 C9 B12 I12 I15 I18 I20 I22 E25" name="範囲1"/>
  </protectedRanges>
  <mergeCells count="1054">
    <mergeCell ref="I32:J32"/>
    <mergeCell ref="E28:E33"/>
    <mergeCell ref="L28:L33"/>
    <mergeCell ref="B33:C33"/>
    <mergeCell ref="I33:J33"/>
    <mergeCell ref="B243:C243"/>
    <mergeCell ref="E243:F243"/>
    <mergeCell ref="G243:H243"/>
    <mergeCell ref="I243:J243"/>
    <mergeCell ref="K243:L243"/>
    <mergeCell ref="B241:C241"/>
    <mergeCell ref="E241:F241"/>
    <mergeCell ref="G241:H241"/>
    <mergeCell ref="I241:J241"/>
    <mergeCell ref="K241:L241"/>
    <mergeCell ref="B242:C242"/>
    <mergeCell ref="E242:F242"/>
    <mergeCell ref="G242:H242"/>
    <mergeCell ref="I242:J242"/>
    <mergeCell ref="K242:L242"/>
    <mergeCell ref="B239:C239"/>
    <mergeCell ref="E239:F239"/>
    <mergeCell ref="G239:H239"/>
    <mergeCell ref="I239:J239"/>
    <mergeCell ref="K239:L239"/>
    <mergeCell ref="B240:C240"/>
    <mergeCell ref="E240:F240"/>
    <mergeCell ref="G240:H240"/>
    <mergeCell ref="I240:J240"/>
    <mergeCell ref="K240:L240"/>
    <mergeCell ref="B237:C237"/>
    <mergeCell ref="E237:F237"/>
    <mergeCell ref="G237:H237"/>
    <mergeCell ref="I237:J237"/>
    <mergeCell ref="K237:L237"/>
    <mergeCell ref="B238:C238"/>
    <mergeCell ref="E238:F238"/>
    <mergeCell ref="G238:H238"/>
    <mergeCell ref="I238:J238"/>
    <mergeCell ref="K238:L238"/>
    <mergeCell ref="B235:C235"/>
    <mergeCell ref="E235:F235"/>
    <mergeCell ref="G235:H235"/>
    <mergeCell ref="I235:J235"/>
    <mergeCell ref="K235:L235"/>
    <mergeCell ref="B236:C236"/>
    <mergeCell ref="E236:F236"/>
    <mergeCell ref="G236:H236"/>
    <mergeCell ref="I236:J236"/>
    <mergeCell ref="K236:L236"/>
    <mergeCell ref="B233:C233"/>
    <mergeCell ref="E233:F233"/>
    <mergeCell ref="G233:H233"/>
    <mergeCell ref="I233:J233"/>
    <mergeCell ref="K233:L233"/>
    <mergeCell ref="B234:C234"/>
    <mergeCell ref="E234:F234"/>
    <mergeCell ref="G234:H234"/>
    <mergeCell ref="I234:J234"/>
    <mergeCell ref="K234:L234"/>
    <mergeCell ref="B231:C231"/>
    <mergeCell ref="E231:F231"/>
    <mergeCell ref="G231:H231"/>
    <mergeCell ref="I231:J231"/>
    <mergeCell ref="K231:L231"/>
    <mergeCell ref="B232:C232"/>
    <mergeCell ref="E232:F232"/>
    <mergeCell ref="G232:H232"/>
    <mergeCell ref="I232:J232"/>
    <mergeCell ref="K232:L232"/>
    <mergeCell ref="B229:C229"/>
    <mergeCell ref="E229:F229"/>
    <mergeCell ref="G229:H229"/>
    <mergeCell ref="I229:J229"/>
    <mergeCell ref="K229:L229"/>
    <mergeCell ref="B230:C230"/>
    <mergeCell ref="E230:F230"/>
    <mergeCell ref="G230:H230"/>
    <mergeCell ref="I230:J230"/>
    <mergeCell ref="K230:L230"/>
    <mergeCell ref="B227:C227"/>
    <mergeCell ref="E227:F227"/>
    <mergeCell ref="G227:H227"/>
    <mergeCell ref="I227:J227"/>
    <mergeCell ref="K227:L227"/>
    <mergeCell ref="B228:C228"/>
    <mergeCell ref="E228:F228"/>
    <mergeCell ref="G228:H228"/>
    <mergeCell ref="I228:J228"/>
    <mergeCell ref="K228:L228"/>
    <mergeCell ref="B225:C225"/>
    <mergeCell ref="E225:F225"/>
    <mergeCell ref="G225:H225"/>
    <mergeCell ref="I225:J225"/>
    <mergeCell ref="K225:L225"/>
    <mergeCell ref="B226:C226"/>
    <mergeCell ref="E226:F226"/>
    <mergeCell ref="G226:H226"/>
    <mergeCell ref="I226:J226"/>
    <mergeCell ref="K226:L226"/>
    <mergeCell ref="B223:C223"/>
    <mergeCell ref="E223:F223"/>
    <mergeCell ref="G223:H223"/>
    <mergeCell ref="I223:J223"/>
    <mergeCell ref="K223:L223"/>
    <mergeCell ref="B224:C224"/>
    <mergeCell ref="E224:F224"/>
    <mergeCell ref="G224:H224"/>
    <mergeCell ref="I224:J224"/>
    <mergeCell ref="K224:L224"/>
    <mergeCell ref="B221:C221"/>
    <mergeCell ref="E221:F221"/>
    <mergeCell ref="G221:H221"/>
    <mergeCell ref="I221:J221"/>
    <mergeCell ref="K221:L221"/>
    <mergeCell ref="B222:C222"/>
    <mergeCell ref="E222:F222"/>
    <mergeCell ref="G222:H222"/>
    <mergeCell ref="I222:J222"/>
    <mergeCell ref="K222:L222"/>
    <mergeCell ref="B219:C219"/>
    <mergeCell ref="E219:F219"/>
    <mergeCell ref="G219:H219"/>
    <mergeCell ref="I219:J219"/>
    <mergeCell ref="K219:L219"/>
    <mergeCell ref="B220:C220"/>
    <mergeCell ref="E220:F220"/>
    <mergeCell ref="G220:H220"/>
    <mergeCell ref="I220:J220"/>
    <mergeCell ref="K220:L220"/>
    <mergeCell ref="B217:C217"/>
    <mergeCell ref="E217:F217"/>
    <mergeCell ref="G217:H217"/>
    <mergeCell ref="I217:J217"/>
    <mergeCell ref="K217:L217"/>
    <mergeCell ref="B218:C218"/>
    <mergeCell ref="E218:F218"/>
    <mergeCell ref="G218:H218"/>
    <mergeCell ref="I218:J218"/>
    <mergeCell ref="K218:L218"/>
    <mergeCell ref="B215:C215"/>
    <mergeCell ref="E215:F215"/>
    <mergeCell ref="G215:H215"/>
    <mergeCell ref="I215:J215"/>
    <mergeCell ref="K215:L215"/>
    <mergeCell ref="B216:C216"/>
    <mergeCell ref="E216:F216"/>
    <mergeCell ref="G216:H216"/>
    <mergeCell ref="I216:J216"/>
    <mergeCell ref="K216:L216"/>
    <mergeCell ref="B213:C213"/>
    <mergeCell ref="E213:F213"/>
    <mergeCell ref="G213:H213"/>
    <mergeCell ref="I213:J213"/>
    <mergeCell ref="K213:L213"/>
    <mergeCell ref="B214:C214"/>
    <mergeCell ref="E214:F214"/>
    <mergeCell ref="G214:H214"/>
    <mergeCell ref="I214:J214"/>
    <mergeCell ref="K214:L214"/>
    <mergeCell ref="B211:C211"/>
    <mergeCell ref="E211:F211"/>
    <mergeCell ref="G211:H211"/>
    <mergeCell ref="I211:J211"/>
    <mergeCell ref="K211:L211"/>
    <mergeCell ref="B212:C212"/>
    <mergeCell ref="E212:F212"/>
    <mergeCell ref="G212:H212"/>
    <mergeCell ref="I212:J212"/>
    <mergeCell ref="K212:L212"/>
    <mergeCell ref="B209:C209"/>
    <mergeCell ref="E209:F209"/>
    <mergeCell ref="G209:H209"/>
    <mergeCell ref="I209:J209"/>
    <mergeCell ref="K209:L209"/>
    <mergeCell ref="B210:C210"/>
    <mergeCell ref="E210:F210"/>
    <mergeCell ref="G210:H210"/>
    <mergeCell ref="I210:J210"/>
    <mergeCell ref="K210:L210"/>
    <mergeCell ref="B207:C207"/>
    <mergeCell ref="E207:F207"/>
    <mergeCell ref="G207:H207"/>
    <mergeCell ref="I207:J207"/>
    <mergeCell ref="K207:L207"/>
    <mergeCell ref="B208:C208"/>
    <mergeCell ref="E208:F208"/>
    <mergeCell ref="G208:H208"/>
    <mergeCell ref="I208:J208"/>
    <mergeCell ref="K208:L208"/>
    <mergeCell ref="B205:C205"/>
    <mergeCell ref="E205:F205"/>
    <mergeCell ref="G205:H205"/>
    <mergeCell ref="I205:J205"/>
    <mergeCell ref="K205:L205"/>
    <mergeCell ref="B206:C206"/>
    <mergeCell ref="E206:F206"/>
    <mergeCell ref="G206:H206"/>
    <mergeCell ref="I206:J206"/>
    <mergeCell ref="K206:L206"/>
    <mergeCell ref="B203:C203"/>
    <mergeCell ref="E203:F203"/>
    <mergeCell ref="G203:H203"/>
    <mergeCell ref="I203:J203"/>
    <mergeCell ref="K203:L203"/>
    <mergeCell ref="B204:C204"/>
    <mergeCell ref="E204:F204"/>
    <mergeCell ref="G204:H204"/>
    <mergeCell ref="I204:J204"/>
    <mergeCell ref="K204:L204"/>
    <mergeCell ref="B201:C201"/>
    <mergeCell ref="E201:F201"/>
    <mergeCell ref="G201:H201"/>
    <mergeCell ref="I201:J201"/>
    <mergeCell ref="K201:L201"/>
    <mergeCell ref="B202:C202"/>
    <mergeCell ref="E202:F202"/>
    <mergeCell ref="G202:H202"/>
    <mergeCell ref="I202:J202"/>
    <mergeCell ref="K202:L202"/>
    <mergeCell ref="B199:C199"/>
    <mergeCell ref="E199:F199"/>
    <mergeCell ref="G199:H199"/>
    <mergeCell ref="I199:J199"/>
    <mergeCell ref="K199:L199"/>
    <mergeCell ref="B200:C200"/>
    <mergeCell ref="E200:F200"/>
    <mergeCell ref="G200:H200"/>
    <mergeCell ref="I200:J200"/>
    <mergeCell ref="K200:L200"/>
    <mergeCell ref="B197:C197"/>
    <mergeCell ref="E197:F197"/>
    <mergeCell ref="G197:H197"/>
    <mergeCell ref="I197:J197"/>
    <mergeCell ref="K197:L197"/>
    <mergeCell ref="B198:C198"/>
    <mergeCell ref="E198:F198"/>
    <mergeCell ref="G198:H198"/>
    <mergeCell ref="I198:J198"/>
    <mergeCell ref="K198:L198"/>
    <mergeCell ref="B195:C195"/>
    <mergeCell ref="E195:F195"/>
    <mergeCell ref="G195:H195"/>
    <mergeCell ref="I195:J195"/>
    <mergeCell ref="K195:L195"/>
    <mergeCell ref="B196:C196"/>
    <mergeCell ref="E196:F196"/>
    <mergeCell ref="G196:H196"/>
    <mergeCell ref="I196:J196"/>
    <mergeCell ref="K196:L196"/>
    <mergeCell ref="B193:C193"/>
    <mergeCell ref="E193:F193"/>
    <mergeCell ref="G193:H193"/>
    <mergeCell ref="I193:J193"/>
    <mergeCell ref="K193:L193"/>
    <mergeCell ref="B194:C194"/>
    <mergeCell ref="E194:F194"/>
    <mergeCell ref="G194:H194"/>
    <mergeCell ref="I194:J194"/>
    <mergeCell ref="K194:L194"/>
    <mergeCell ref="B191:C191"/>
    <mergeCell ref="E191:F191"/>
    <mergeCell ref="G191:H191"/>
    <mergeCell ref="I191:J191"/>
    <mergeCell ref="K191:L191"/>
    <mergeCell ref="B192:C192"/>
    <mergeCell ref="E192:F192"/>
    <mergeCell ref="G192:H192"/>
    <mergeCell ref="I192:J192"/>
    <mergeCell ref="K192:L192"/>
    <mergeCell ref="B189:C189"/>
    <mergeCell ref="E189:F189"/>
    <mergeCell ref="G189:H189"/>
    <mergeCell ref="I189:J189"/>
    <mergeCell ref="K189:L189"/>
    <mergeCell ref="B190:C190"/>
    <mergeCell ref="E190:F190"/>
    <mergeCell ref="G190:H190"/>
    <mergeCell ref="I190:J190"/>
    <mergeCell ref="K190:L190"/>
    <mergeCell ref="B187:C187"/>
    <mergeCell ref="E187:F187"/>
    <mergeCell ref="G187:H187"/>
    <mergeCell ref="I187:J187"/>
    <mergeCell ref="K187:L187"/>
    <mergeCell ref="B188:C188"/>
    <mergeCell ref="E188:F188"/>
    <mergeCell ref="G188:H188"/>
    <mergeCell ref="I188:J188"/>
    <mergeCell ref="K188:L188"/>
    <mergeCell ref="B185:C185"/>
    <mergeCell ref="E185:F185"/>
    <mergeCell ref="G185:H185"/>
    <mergeCell ref="I185:J185"/>
    <mergeCell ref="K185:L185"/>
    <mergeCell ref="B186:C186"/>
    <mergeCell ref="E186:F186"/>
    <mergeCell ref="G186:H186"/>
    <mergeCell ref="I186:J186"/>
    <mergeCell ref="K186:L186"/>
    <mergeCell ref="B183:C183"/>
    <mergeCell ref="E183:F183"/>
    <mergeCell ref="G183:H183"/>
    <mergeCell ref="I183:J183"/>
    <mergeCell ref="K183:L183"/>
    <mergeCell ref="B184:C184"/>
    <mergeCell ref="E184:F184"/>
    <mergeCell ref="G184:H184"/>
    <mergeCell ref="I184:J184"/>
    <mergeCell ref="K184:L184"/>
    <mergeCell ref="B181:C181"/>
    <mergeCell ref="E181:F181"/>
    <mergeCell ref="G181:H181"/>
    <mergeCell ref="I181:J181"/>
    <mergeCell ref="K181:L181"/>
    <mergeCell ref="B182:C182"/>
    <mergeCell ref="E182:F182"/>
    <mergeCell ref="G182:H182"/>
    <mergeCell ref="I182:J182"/>
    <mergeCell ref="K182:L182"/>
    <mergeCell ref="B179:C179"/>
    <mergeCell ref="E179:F179"/>
    <mergeCell ref="G179:H179"/>
    <mergeCell ref="I179:J179"/>
    <mergeCell ref="K179:L179"/>
    <mergeCell ref="B180:C180"/>
    <mergeCell ref="E180:F180"/>
    <mergeCell ref="G180:H180"/>
    <mergeCell ref="I180:J180"/>
    <mergeCell ref="K180:L180"/>
    <mergeCell ref="B177:C177"/>
    <mergeCell ref="E177:F177"/>
    <mergeCell ref="G177:H177"/>
    <mergeCell ref="I177:J177"/>
    <mergeCell ref="K177:L177"/>
    <mergeCell ref="B178:C178"/>
    <mergeCell ref="E178:F178"/>
    <mergeCell ref="G178:H178"/>
    <mergeCell ref="I178:J178"/>
    <mergeCell ref="K178:L178"/>
    <mergeCell ref="B175:C175"/>
    <mergeCell ref="E175:F175"/>
    <mergeCell ref="G175:H175"/>
    <mergeCell ref="I175:J175"/>
    <mergeCell ref="K175:L175"/>
    <mergeCell ref="B176:C176"/>
    <mergeCell ref="E176:F176"/>
    <mergeCell ref="G176:H176"/>
    <mergeCell ref="I176:J176"/>
    <mergeCell ref="K176:L176"/>
    <mergeCell ref="B173:C173"/>
    <mergeCell ref="E173:F173"/>
    <mergeCell ref="G173:H173"/>
    <mergeCell ref="I173:J173"/>
    <mergeCell ref="K173:L173"/>
    <mergeCell ref="B174:C174"/>
    <mergeCell ref="E174:F174"/>
    <mergeCell ref="G174:H174"/>
    <mergeCell ref="I174:J174"/>
    <mergeCell ref="K174:L174"/>
    <mergeCell ref="B171:C171"/>
    <mergeCell ref="E171:F171"/>
    <mergeCell ref="G171:H171"/>
    <mergeCell ref="I171:J171"/>
    <mergeCell ref="K171:L171"/>
    <mergeCell ref="B172:C172"/>
    <mergeCell ref="E172:F172"/>
    <mergeCell ref="G172:H172"/>
    <mergeCell ref="I172:J172"/>
    <mergeCell ref="K172:L172"/>
    <mergeCell ref="B169:C169"/>
    <mergeCell ref="E169:F169"/>
    <mergeCell ref="G169:H169"/>
    <mergeCell ref="I169:J169"/>
    <mergeCell ref="K169:L169"/>
    <mergeCell ref="B170:C170"/>
    <mergeCell ref="E170:F170"/>
    <mergeCell ref="G170:H170"/>
    <mergeCell ref="I170:J170"/>
    <mergeCell ref="K170:L170"/>
    <mergeCell ref="B167:C167"/>
    <mergeCell ref="E167:F167"/>
    <mergeCell ref="G167:H167"/>
    <mergeCell ref="I167:J167"/>
    <mergeCell ref="K167:L167"/>
    <mergeCell ref="B168:C168"/>
    <mergeCell ref="E168:F168"/>
    <mergeCell ref="G168:H168"/>
    <mergeCell ref="I168:J168"/>
    <mergeCell ref="K168:L168"/>
    <mergeCell ref="B165:C165"/>
    <mergeCell ref="E165:F165"/>
    <mergeCell ref="G165:H165"/>
    <mergeCell ref="I165:J165"/>
    <mergeCell ref="K165:L165"/>
    <mergeCell ref="B166:C166"/>
    <mergeCell ref="E166:F166"/>
    <mergeCell ref="G166:H166"/>
    <mergeCell ref="I166:J166"/>
    <mergeCell ref="K166:L166"/>
    <mergeCell ref="B163:C163"/>
    <mergeCell ref="E163:F163"/>
    <mergeCell ref="G163:H163"/>
    <mergeCell ref="I163:J163"/>
    <mergeCell ref="K163:L163"/>
    <mergeCell ref="B164:C164"/>
    <mergeCell ref="E164:F164"/>
    <mergeCell ref="G164:H164"/>
    <mergeCell ref="I164:J164"/>
    <mergeCell ref="K164:L164"/>
    <mergeCell ref="B161:C161"/>
    <mergeCell ref="E161:F161"/>
    <mergeCell ref="G161:H161"/>
    <mergeCell ref="I161:J161"/>
    <mergeCell ref="K161:L161"/>
    <mergeCell ref="B162:C162"/>
    <mergeCell ref="E162:F162"/>
    <mergeCell ref="G162:H162"/>
    <mergeCell ref="I162:J162"/>
    <mergeCell ref="K162:L162"/>
    <mergeCell ref="B159:C159"/>
    <mergeCell ref="E159:F159"/>
    <mergeCell ref="G159:H159"/>
    <mergeCell ref="I159:J159"/>
    <mergeCell ref="K159:L159"/>
    <mergeCell ref="B160:C160"/>
    <mergeCell ref="E160:F160"/>
    <mergeCell ref="G160:H160"/>
    <mergeCell ref="I160:J160"/>
    <mergeCell ref="K160:L160"/>
    <mergeCell ref="B157:C157"/>
    <mergeCell ref="E157:F157"/>
    <mergeCell ref="G157:H157"/>
    <mergeCell ref="I157:J157"/>
    <mergeCell ref="K157:L157"/>
    <mergeCell ref="B158:C158"/>
    <mergeCell ref="E158:F158"/>
    <mergeCell ref="G158:H158"/>
    <mergeCell ref="I158:J158"/>
    <mergeCell ref="K158:L158"/>
    <mergeCell ref="B155:C155"/>
    <mergeCell ref="E155:F155"/>
    <mergeCell ref="G155:H155"/>
    <mergeCell ref="I155:J155"/>
    <mergeCell ref="K155:L155"/>
    <mergeCell ref="B156:C156"/>
    <mergeCell ref="E156:F156"/>
    <mergeCell ref="G156:H156"/>
    <mergeCell ref="I156:J156"/>
    <mergeCell ref="K156:L156"/>
    <mergeCell ref="B153:C153"/>
    <mergeCell ref="E153:F153"/>
    <mergeCell ref="G153:H153"/>
    <mergeCell ref="I153:J153"/>
    <mergeCell ref="K153:L153"/>
    <mergeCell ref="B154:C154"/>
    <mergeCell ref="E154:F154"/>
    <mergeCell ref="G154:H154"/>
    <mergeCell ref="I154:J154"/>
    <mergeCell ref="K154:L154"/>
    <mergeCell ref="B151:C151"/>
    <mergeCell ref="E151:F151"/>
    <mergeCell ref="G151:H151"/>
    <mergeCell ref="I151:J151"/>
    <mergeCell ref="K151:L151"/>
    <mergeCell ref="B152:C152"/>
    <mergeCell ref="E152:F152"/>
    <mergeCell ref="G152:H152"/>
    <mergeCell ref="I152:J152"/>
    <mergeCell ref="K152:L152"/>
    <mergeCell ref="B149:C149"/>
    <mergeCell ref="E149:F149"/>
    <mergeCell ref="G149:H149"/>
    <mergeCell ref="I149:J149"/>
    <mergeCell ref="K149:L149"/>
    <mergeCell ref="B150:C150"/>
    <mergeCell ref="E150:F150"/>
    <mergeCell ref="G150:H150"/>
    <mergeCell ref="I150:J150"/>
    <mergeCell ref="K150:L150"/>
    <mergeCell ref="B147:C147"/>
    <mergeCell ref="E147:F147"/>
    <mergeCell ref="G147:H147"/>
    <mergeCell ref="I147:J147"/>
    <mergeCell ref="K147:L147"/>
    <mergeCell ref="B148:C148"/>
    <mergeCell ref="E148:F148"/>
    <mergeCell ref="G148:H148"/>
    <mergeCell ref="I148:J148"/>
    <mergeCell ref="K148:L148"/>
    <mergeCell ref="B145:C145"/>
    <mergeCell ref="E145:F145"/>
    <mergeCell ref="G145:H145"/>
    <mergeCell ref="I145:J145"/>
    <mergeCell ref="K145:L145"/>
    <mergeCell ref="B146:C146"/>
    <mergeCell ref="E146:F146"/>
    <mergeCell ref="G146:H146"/>
    <mergeCell ref="I146:J146"/>
    <mergeCell ref="K146:L146"/>
    <mergeCell ref="B143:C143"/>
    <mergeCell ref="E143:F143"/>
    <mergeCell ref="G143:H143"/>
    <mergeCell ref="I143:J143"/>
    <mergeCell ref="K143:L143"/>
    <mergeCell ref="B144:C144"/>
    <mergeCell ref="E144:F144"/>
    <mergeCell ref="G144:H144"/>
    <mergeCell ref="I144:J144"/>
    <mergeCell ref="K144:L144"/>
    <mergeCell ref="B141:C141"/>
    <mergeCell ref="E141:F141"/>
    <mergeCell ref="G141:H141"/>
    <mergeCell ref="I141:J141"/>
    <mergeCell ref="K141:L141"/>
    <mergeCell ref="B142:C142"/>
    <mergeCell ref="E142:F142"/>
    <mergeCell ref="G142:H142"/>
    <mergeCell ref="I142:J142"/>
    <mergeCell ref="K142:L142"/>
    <mergeCell ref="B139:C139"/>
    <mergeCell ref="E139:F139"/>
    <mergeCell ref="G139:H139"/>
    <mergeCell ref="I139:J139"/>
    <mergeCell ref="K139:L139"/>
    <mergeCell ref="B140:C140"/>
    <mergeCell ref="E140:F140"/>
    <mergeCell ref="G140:H140"/>
    <mergeCell ref="I140:J140"/>
    <mergeCell ref="K140:L140"/>
    <mergeCell ref="B137:C137"/>
    <mergeCell ref="E137:F137"/>
    <mergeCell ref="G137:H137"/>
    <mergeCell ref="I137:J137"/>
    <mergeCell ref="K137:L137"/>
    <mergeCell ref="B138:C138"/>
    <mergeCell ref="E138:F138"/>
    <mergeCell ref="G138:H138"/>
    <mergeCell ref="I138:J138"/>
    <mergeCell ref="K138:L138"/>
    <mergeCell ref="B135:C135"/>
    <mergeCell ref="E135:F135"/>
    <mergeCell ref="G135:H135"/>
    <mergeCell ref="I135:J135"/>
    <mergeCell ref="K135:L135"/>
    <mergeCell ref="B136:C136"/>
    <mergeCell ref="E136:F136"/>
    <mergeCell ref="G136:H136"/>
    <mergeCell ref="I136:J136"/>
    <mergeCell ref="K136:L136"/>
    <mergeCell ref="B133:C133"/>
    <mergeCell ref="E133:F133"/>
    <mergeCell ref="G133:H133"/>
    <mergeCell ref="I133:J133"/>
    <mergeCell ref="K133:L133"/>
    <mergeCell ref="B134:C134"/>
    <mergeCell ref="E134:F134"/>
    <mergeCell ref="G134:H134"/>
    <mergeCell ref="I134:J134"/>
    <mergeCell ref="K134:L134"/>
    <mergeCell ref="B131:C131"/>
    <mergeCell ref="E131:F131"/>
    <mergeCell ref="G131:H131"/>
    <mergeCell ref="I131:J131"/>
    <mergeCell ref="K131:L131"/>
    <mergeCell ref="B132:C132"/>
    <mergeCell ref="E132:F132"/>
    <mergeCell ref="G132:H132"/>
    <mergeCell ref="I132:J132"/>
    <mergeCell ref="K132:L132"/>
    <mergeCell ref="B129:C129"/>
    <mergeCell ref="E129:F129"/>
    <mergeCell ref="G129:H129"/>
    <mergeCell ref="I129:J129"/>
    <mergeCell ref="K129:L129"/>
    <mergeCell ref="B130:C130"/>
    <mergeCell ref="E130:F130"/>
    <mergeCell ref="G130:H130"/>
    <mergeCell ref="I130:J130"/>
    <mergeCell ref="K130:L130"/>
    <mergeCell ref="B127:C127"/>
    <mergeCell ref="E127:F127"/>
    <mergeCell ref="G127:H127"/>
    <mergeCell ref="I127:J127"/>
    <mergeCell ref="K127:L127"/>
    <mergeCell ref="B128:C128"/>
    <mergeCell ref="E128:F128"/>
    <mergeCell ref="G128:H128"/>
    <mergeCell ref="I128:J128"/>
    <mergeCell ref="K128:L128"/>
    <mergeCell ref="B125:C125"/>
    <mergeCell ref="E125:F125"/>
    <mergeCell ref="G125:H125"/>
    <mergeCell ref="I125:J125"/>
    <mergeCell ref="K125:L125"/>
    <mergeCell ref="B126:C126"/>
    <mergeCell ref="E126:F126"/>
    <mergeCell ref="G126:H126"/>
    <mergeCell ref="I126:J126"/>
    <mergeCell ref="K126:L126"/>
    <mergeCell ref="B123:C123"/>
    <mergeCell ref="E123:F123"/>
    <mergeCell ref="G123:H123"/>
    <mergeCell ref="I123:J123"/>
    <mergeCell ref="K123:L123"/>
    <mergeCell ref="B124:C124"/>
    <mergeCell ref="E124:F124"/>
    <mergeCell ref="G124:H124"/>
    <mergeCell ref="I124:J124"/>
    <mergeCell ref="K124:L124"/>
    <mergeCell ref="B121:C121"/>
    <mergeCell ref="E121:F121"/>
    <mergeCell ref="G121:H121"/>
    <mergeCell ref="I121:J121"/>
    <mergeCell ref="K121:L121"/>
    <mergeCell ref="B122:C122"/>
    <mergeCell ref="E122:F122"/>
    <mergeCell ref="G122:H122"/>
    <mergeCell ref="I122:J122"/>
    <mergeCell ref="K122:L122"/>
    <mergeCell ref="B119:C119"/>
    <mergeCell ref="E119:F119"/>
    <mergeCell ref="G119:H119"/>
    <mergeCell ref="I119:J119"/>
    <mergeCell ref="K119:L119"/>
    <mergeCell ref="B120:C120"/>
    <mergeCell ref="E120:F120"/>
    <mergeCell ref="G120:H120"/>
    <mergeCell ref="I120:J120"/>
    <mergeCell ref="K120:L120"/>
    <mergeCell ref="B117:C117"/>
    <mergeCell ref="E117:F117"/>
    <mergeCell ref="G117:H117"/>
    <mergeCell ref="I117:J117"/>
    <mergeCell ref="K117:L117"/>
    <mergeCell ref="B118:C118"/>
    <mergeCell ref="E118:F118"/>
    <mergeCell ref="G118:H118"/>
    <mergeCell ref="I118:J118"/>
    <mergeCell ref="K118:L118"/>
    <mergeCell ref="B115:C115"/>
    <mergeCell ref="E115:F115"/>
    <mergeCell ref="G115:H115"/>
    <mergeCell ref="I115:J115"/>
    <mergeCell ref="K115:L115"/>
    <mergeCell ref="B116:C116"/>
    <mergeCell ref="E116:F116"/>
    <mergeCell ref="G116:H116"/>
    <mergeCell ref="I116:J116"/>
    <mergeCell ref="K116:L116"/>
    <mergeCell ref="B113:C113"/>
    <mergeCell ref="E113:F113"/>
    <mergeCell ref="G113:H113"/>
    <mergeCell ref="I113:J113"/>
    <mergeCell ref="K113:L113"/>
    <mergeCell ref="B114:C114"/>
    <mergeCell ref="E114:F114"/>
    <mergeCell ref="G114:H114"/>
    <mergeCell ref="I114:J114"/>
    <mergeCell ref="K114:L114"/>
    <mergeCell ref="B111:C111"/>
    <mergeCell ref="E111:F111"/>
    <mergeCell ref="G111:H111"/>
    <mergeCell ref="I111:J111"/>
    <mergeCell ref="K111:L111"/>
    <mergeCell ref="B112:C112"/>
    <mergeCell ref="E112:F112"/>
    <mergeCell ref="G112:H112"/>
    <mergeCell ref="I112:J112"/>
    <mergeCell ref="K112:L112"/>
    <mergeCell ref="B109:C109"/>
    <mergeCell ref="E109:F109"/>
    <mergeCell ref="G109:H109"/>
    <mergeCell ref="I109:J109"/>
    <mergeCell ref="K109:L109"/>
    <mergeCell ref="B110:C110"/>
    <mergeCell ref="E110:F110"/>
    <mergeCell ref="G110:H110"/>
    <mergeCell ref="I110:J110"/>
    <mergeCell ref="K110:L110"/>
    <mergeCell ref="B107:C107"/>
    <mergeCell ref="E107:F107"/>
    <mergeCell ref="G107:H107"/>
    <mergeCell ref="I107:J107"/>
    <mergeCell ref="K107:L107"/>
    <mergeCell ref="B108:C108"/>
    <mergeCell ref="E108:F108"/>
    <mergeCell ref="G108:H108"/>
    <mergeCell ref="I108:J108"/>
    <mergeCell ref="K108:L108"/>
    <mergeCell ref="B105:C105"/>
    <mergeCell ref="E105:F105"/>
    <mergeCell ref="G105:H105"/>
    <mergeCell ref="I105:J105"/>
    <mergeCell ref="K105:L105"/>
    <mergeCell ref="B106:C106"/>
    <mergeCell ref="E106:F106"/>
    <mergeCell ref="G106:H106"/>
    <mergeCell ref="I106:J106"/>
    <mergeCell ref="K106:L106"/>
    <mergeCell ref="B103:C103"/>
    <mergeCell ref="E103:F103"/>
    <mergeCell ref="G103:H103"/>
    <mergeCell ref="I103:J103"/>
    <mergeCell ref="K103:L103"/>
    <mergeCell ref="B104:C104"/>
    <mergeCell ref="E104:F104"/>
    <mergeCell ref="G104:H104"/>
    <mergeCell ref="I104:J104"/>
    <mergeCell ref="K104:L104"/>
    <mergeCell ref="B101:C101"/>
    <mergeCell ref="E101:F101"/>
    <mergeCell ref="G101:H101"/>
    <mergeCell ref="I101:J101"/>
    <mergeCell ref="K101:L101"/>
    <mergeCell ref="B102:C102"/>
    <mergeCell ref="E102:F102"/>
    <mergeCell ref="G102:H102"/>
    <mergeCell ref="I102:J102"/>
    <mergeCell ref="K102:L102"/>
    <mergeCell ref="B99:C99"/>
    <mergeCell ref="E99:F99"/>
    <mergeCell ref="G99:H99"/>
    <mergeCell ref="I99:J99"/>
    <mergeCell ref="K99:L99"/>
    <mergeCell ref="B100:C100"/>
    <mergeCell ref="E100:F100"/>
    <mergeCell ref="G100:H100"/>
    <mergeCell ref="I100:J100"/>
    <mergeCell ref="K100:L100"/>
    <mergeCell ref="B97:C97"/>
    <mergeCell ref="E97:F97"/>
    <mergeCell ref="G97:H97"/>
    <mergeCell ref="I97:J97"/>
    <mergeCell ref="K97:L97"/>
    <mergeCell ref="B98:C98"/>
    <mergeCell ref="E98:F98"/>
    <mergeCell ref="G98:H98"/>
    <mergeCell ref="I98:J98"/>
    <mergeCell ref="K98:L98"/>
    <mergeCell ref="B95:C95"/>
    <mergeCell ref="E95:F95"/>
    <mergeCell ref="G95:H95"/>
    <mergeCell ref="I95:J95"/>
    <mergeCell ref="K95:L95"/>
    <mergeCell ref="B96:C96"/>
    <mergeCell ref="E96:F96"/>
    <mergeCell ref="G96:H96"/>
    <mergeCell ref="I96:J96"/>
    <mergeCell ref="K96:L96"/>
    <mergeCell ref="B93:C93"/>
    <mergeCell ref="E93:F93"/>
    <mergeCell ref="G93:H93"/>
    <mergeCell ref="I93:J93"/>
    <mergeCell ref="K93:L93"/>
    <mergeCell ref="B94:C94"/>
    <mergeCell ref="E94:F94"/>
    <mergeCell ref="G94:H94"/>
    <mergeCell ref="I94:J94"/>
    <mergeCell ref="K94:L94"/>
    <mergeCell ref="B91:C91"/>
    <mergeCell ref="E91:F91"/>
    <mergeCell ref="G91:H91"/>
    <mergeCell ref="I91:J91"/>
    <mergeCell ref="K91:L91"/>
    <mergeCell ref="B92:C92"/>
    <mergeCell ref="E92:F92"/>
    <mergeCell ref="G92:H92"/>
    <mergeCell ref="I92:J92"/>
    <mergeCell ref="K92:L92"/>
    <mergeCell ref="B89:C89"/>
    <mergeCell ref="E89:F89"/>
    <mergeCell ref="G89:H89"/>
    <mergeCell ref="I89:J89"/>
    <mergeCell ref="K89:L89"/>
    <mergeCell ref="B90:C90"/>
    <mergeCell ref="E90:F90"/>
    <mergeCell ref="G90:H90"/>
    <mergeCell ref="I90:J90"/>
    <mergeCell ref="K90:L90"/>
    <mergeCell ref="B87:C87"/>
    <mergeCell ref="E87:F87"/>
    <mergeCell ref="G87:H87"/>
    <mergeCell ref="I87:J87"/>
    <mergeCell ref="K87:L87"/>
    <mergeCell ref="B88:C88"/>
    <mergeCell ref="E88:F88"/>
    <mergeCell ref="G88:H88"/>
    <mergeCell ref="I88:J88"/>
    <mergeCell ref="K88:L88"/>
    <mergeCell ref="B85:C85"/>
    <mergeCell ref="E85:F85"/>
    <mergeCell ref="G85:H85"/>
    <mergeCell ref="I85:J85"/>
    <mergeCell ref="K85:L85"/>
    <mergeCell ref="B86:C86"/>
    <mergeCell ref="E86:F86"/>
    <mergeCell ref="G86:H86"/>
    <mergeCell ref="I86:J86"/>
    <mergeCell ref="K86:L86"/>
    <mergeCell ref="B83:C83"/>
    <mergeCell ref="E83:F83"/>
    <mergeCell ref="G83:H83"/>
    <mergeCell ref="I83:J83"/>
    <mergeCell ref="K83:L83"/>
    <mergeCell ref="B84:C84"/>
    <mergeCell ref="E84:F84"/>
    <mergeCell ref="G84:H84"/>
    <mergeCell ref="I84:J84"/>
    <mergeCell ref="K84:L84"/>
    <mergeCell ref="B81:C81"/>
    <mergeCell ref="E81:F81"/>
    <mergeCell ref="G81:H81"/>
    <mergeCell ref="I81:J81"/>
    <mergeCell ref="K81:L81"/>
    <mergeCell ref="B82:C82"/>
    <mergeCell ref="E82:F82"/>
    <mergeCell ref="G82:H82"/>
    <mergeCell ref="I82:J82"/>
    <mergeCell ref="K82:L82"/>
    <mergeCell ref="B79:C79"/>
    <mergeCell ref="E79:F79"/>
    <mergeCell ref="G79:H79"/>
    <mergeCell ref="I79:J79"/>
    <mergeCell ref="K79:L79"/>
    <mergeCell ref="B80:C80"/>
    <mergeCell ref="E80:F80"/>
    <mergeCell ref="G80:H80"/>
    <mergeCell ref="I80:J80"/>
    <mergeCell ref="K80:L80"/>
    <mergeCell ref="B77:C77"/>
    <mergeCell ref="E77:F77"/>
    <mergeCell ref="G77:H77"/>
    <mergeCell ref="I77:J77"/>
    <mergeCell ref="K77:L77"/>
    <mergeCell ref="B78:C78"/>
    <mergeCell ref="E78:F78"/>
    <mergeCell ref="G78:H78"/>
    <mergeCell ref="I78:J78"/>
    <mergeCell ref="K78:L78"/>
    <mergeCell ref="B75:C75"/>
    <mergeCell ref="E75:F75"/>
    <mergeCell ref="G75:H75"/>
    <mergeCell ref="I75:J75"/>
    <mergeCell ref="K75:L75"/>
    <mergeCell ref="B76:C76"/>
    <mergeCell ref="E76:F76"/>
    <mergeCell ref="G76:H76"/>
    <mergeCell ref="I76:J76"/>
    <mergeCell ref="K76:L76"/>
    <mergeCell ref="B73:C73"/>
    <mergeCell ref="E73:F73"/>
    <mergeCell ref="G73:H73"/>
    <mergeCell ref="I73:J73"/>
    <mergeCell ref="K73:L73"/>
    <mergeCell ref="B74:C74"/>
    <mergeCell ref="E74:F74"/>
    <mergeCell ref="G74:H74"/>
    <mergeCell ref="I74:J74"/>
    <mergeCell ref="K74:L74"/>
    <mergeCell ref="B71:C71"/>
    <mergeCell ref="E71:F71"/>
    <mergeCell ref="G71:H71"/>
    <mergeCell ref="I71:J71"/>
    <mergeCell ref="K71:L71"/>
    <mergeCell ref="B72:C72"/>
    <mergeCell ref="E72:F72"/>
    <mergeCell ref="G72:H72"/>
    <mergeCell ref="I72:J72"/>
    <mergeCell ref="K72:L72"/>
    <mergeCell ref="B69:C69"/>
    <mergeCell ref="E69:F69"/>
    <mergeCell ref="G69:H69"/>
    <mergeCell ref="I69:J69"/>
    <mergeCell ref="K69:L69"/>
    <mergeCell ref="B70:C70"/>
    <mergeCell ref="E70:F70"/>
    <mergeCell ref="G70:H70"/>
    <mergeCell ref="I70:J70"/>
    <mergeCell ref="K70:L70"/>
    <mergeCell ref="B67:C67"/>
    <mergeCell ref="E67:F67"/>
    <mergeCell ref="G67:H67"/>
    <mergeCell ref="I67:J67"/>
    <mergeCell ref="K67:L67"/>
    <mergeCell ref="B68:C68"/>
    <mergeCell ref="E68:F68"/>
    <mergeCell ref="G68:H68"/>
    <mergeCell ref="I68:J68"/>
    <mergeCell ref="K68:L68"/>
    <mergeCell ref="B65:C65"/>
    <mergeCell ref="E65:F65"/>
    <mergeCell ref="G65:H65"/>
    <mergeCell ref="I65:J65"/>
    <mergeCell ref="K65:L65"/>
    <mergeCell ref="B66:C66"/>
    <mergeCell ref="E66:F66"/>
    <mergeCell ref="G66:H66"/>
    <mergeCell ref="I66:J66"/>
    <mergeCell ref="K66:L66"/>
    <mergeCell ref="B63:C63"/>
    <mergeCell ref="E63:F63"/>
    <mergeCell ref="G63:H63"/>
    <mergeCell ref="I63:J63"/>
    <mergeCell ref="K63:L63"/>
    <mergeCell ref="B64:C64"/>
    <mergeCell ref="E64:F64"/>
    <mergeCell ref="G64:H64"/>
    <mergeCell ref="I64:J64"/>
    <mergeCell ref="K64:L64"/>
    <mergeCell ref="B61:C61"/>
    <mergeCell ref="E61:F61"/>
    <mergeCell ref="G61:H61"/>
    <mergeCell ref="I61:J61"/>
    <mergeCell ref="K61:L61"/>
    <mergeCell ref="B62:C62"/>
    <mergeCell ref="E62:F62"/>
    <mergeCell ref="G62:H62"/>
    <mergeCell ref="I62:J62"/>
    <mergeCell ref="K62:L62"/>
    <mergeCell ref="B59:C59"/>
    <mergeCell ref="E59:F59"/>
    <mergeCell ref="G59:H59"/>
    <mergeCell ref="I59:J59"/>
    <mergeCell ref="K59:L59"/>
    <mergeCell ref="B60:C60"/>
    <mergeCell ref="E60:F60"/>
    <mergeCell ref="G60:H60"/>
    <mergeCell ref="I60:J60"/>
    <mergeCell ref="K60:L60"/>
    <mergeCell ref="B57:C57"/>
    <mergeCell ref="E57:F57"/>
    <mergeCell ref="G57:H57"/>
    <mergeCell ref="I57:J57"/>
    <mergeCell ref="K57:L57"/>
    <mergeCell ref="B58:C58"/>
    <mergeCell ref="E58:F58"/>
    <mergeCell ref="G58:H58"/>
    <mergeCell ref="I58:J58"/>
    <mergeCell ref="K58:L58"/>
    <mergeCell ref="B55:C55"/>
    <mergeCell ref="E55:F55"/>
    <mergeCell ref="G55:H55"/>
    <mergeCell ref="I55:J55"/>
    <mergeCell ref="K55:L55"/>
    <mergeCell ref="B56:C56"/>
    <mergeCell ref="E56:F56"/>
    <mergeCell ref="G56:H56"/>
    <mergeCell ref="I56:J56"/>
    <mergeCell ref="K56:L56"/>
    <mergeCell ref="B53:C53"/>
    <mergeCell ref="E53:F53"/>
    <mergeCell ref="G53:H53"/>
    <mergeCell ref="I53:J53"/>
    <mergeCell ref="K53:L53"/>
    <mergeCell ref="B54:C54"/>
    <mergeCell ref="E54:F54"/>
    <mergeCell ref="G54:H54"/>
    <mergeCell ref="I54:J54"/>
    <mergeCell ref="K54:L54"/>
    <mergeCell ref="B51:C51"/>
    <mergeCell ref="E51:F51"/>
    <mergeCell ref="G51:H51"/>
    <mergeCell ref="I51:J51"/>
    <mergeCell ref="K51:L51"/>
    <mergeCell ref="B52:C52"/>
    <mergeCell ref="E52:F52"/>
    <mergeCell ref="G52:H52"/>
    <mergeCell ref="I52:J52"/>
    <mergeCell ref="K52:L52"/>
    <mergeCell ref="B49:C49"/>
    <mergeCell ref="E49:F49"/>
    <mergeCell ref="G49:H49"/>
    <mergeCell ref="I49:J49"/>
    <mergeCell ref="K49:L49"/>
    <mergeCell ref="B50:C50"/>
    <mergeCell ref="E50:F50"/>
    <mergeCell ref="G50:H50"/>
    <mergeCell ref="I50:J50"/>
    <mergeCell ref="K50:L50"/>
    <mergeCell ref="B47:C47"/>
    <mergeCell ref="E47:F47"/>
    <mergeCell ref="G47:H47"/>
    <mergeCell ref="I47:J47"/>
    <mergeCell ref="K47:L47"/>
    <mergeCell ref="B48:C48"/>
    <mergeCell ref="E48:F48"/>
    <mergeCell ref="G48:H48"/>
    <mergeCell ref="I48:J48"/>
    <mergeCell ref="K48:L48"/>
    <mergeCell ref="C2:H2"/>
    <mergeCell ref="J7:K7"/>
    <mergeCell ref="C9:J10"/>
    <mergeCell ref="B12:E13"/>
    <mergeCell ref="F12:F13"/>
    <mergeCell ref="I12:L13"/>
    <mergeCell ref="M12:M13"/>
    <mergeCell ref="K45:L45"/>
    <mergeCell ref="B46:C46"/>
    <mergeCell ref="E46:F46"/>
    <mergeCell ref="G46:H46"/>
    <mergeCell ref="I46:J46"/>
    <mergeCell ref="K46:L46"/>
    <mergeCell ref="L37:L42"/>
    <mergeCell ref="B44:C44"/>
    <mergeCell ref="E44:F44"/>
    <mergeCell ref="I44:J44"/>
    <mergeCell ref="B45:C45"/>
    <mergeCell ref="E45:F45"/>
    <mergeCell ref="G44:H44"/>
    <mergeCell ref="K44:L44"/>
    <mergeCell ref="G45:H45"/>
    <mergeCell ref="I45:J45"/>
    <mergeCell ref="I38:J38"/>
    <mergeCell ref="I39:J39"/>
    <mergeCell ref="I40:J40"/>
    <mergeCell ref="I41:J41"/>
    <mergeCell ref="I42:J42"/>
    <mergeCell ref="E37:E42"/>
    <mergeCell ref="A26:B26"/>
    <mergeCell ref="H26:I26"/>
    <mergeCell ref="B32:C32"/>
    <mergeCell ref="I36:J36"/>
    <mergeCell ref="B36:C36"/>
    <mergeCell ref="B37:C37"/>
    <mergeCell ref="B38:C38"/>
    <mergeCell ref="B39:C39"/>
    <mergeCell ref="B40:C40"/>
    <mergeCell ref="B41:C41"/>
    <mergeCell ref="B42:C42"/>
    <mergeCell ref="I37:J37"/>
    <mergeCell ref="I15:L16"/>
    <mergeCell ref="B17:B18"/>
    <mergeCell ref="I18:L19"/>
    <mergeCell ref="B19:B20"/>
    <mergeCell ref="I20:L21"/>
    <mergeCell ref="B21:B22"/>
    <mergeCell ref="C21:F22"/>
    <mergeCell ref="I22:L23"/>
    <mergeCell ref="C25:D25"/>
    <mergeCell ref="E25:M25"/>
    <mergeCell ref="A25:B25"/>
    <mergeCell ref="H35:I35"/>
    <mergeCell ref="A35:B35"/>
    <mergeCell ref="B27:C27"/>
    <mergeCell ref="I27:J27"/>
    <mergeCell ref="B28:C28"/>
    <mergeCell ref="I28:J28"/>
    <mergeCell ref="B29:C29"/>
    <mergeCell ref="I29:J29"/>
    <mergeCell ref="B30:C30"/>
    <mergeCell ref="I30:J30"/>
    <mergeCell ref="B31:C31"/>
    <mergeCell ref="I31:J31"/>
  </mergeCells>
  <phoneticPr fontId="1"/>
  <pageMargins left="0.7" right="0.7" top="0.75" bottom="0.75" header="0.3" footer="0.3"/>
  <pageSetup paperSize="9" scale="62" fitToHeight="0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DFC0D-9A6A-48E8-9520-81E3E01E2E32}">
  <sheetPr>
    <tabColor rgb="FF00B050"/>
  </sheetPr>
  <dimension ref="A1:S236"/>
  <sheetViews>
    <sheetView view="pageBreakPreview" topLeftCell="A36" zoomScale="60" zoomScaleNormal="100" workbookViewId="0">
      <selection activeCell="H41" sqref="H41"/>
    </sheetView>
  </sheetViews>
  <sheetFormatPr defaultColWidth="10.625" defaultRowHeight="18.75"/>
  <cols>
    <col min="1" max="1" width="10.625" style="30"/>
    <col min="2" max="5" width="7.625" style="30" customWidth="1"/>
    <col min="6" max="6" width="10" style="30" customWidth="1"/>
    <col min="7" max="8" width="10.75" style="30" customWidth="1"/>
    <col min="9" max="9" width="11" style="30" customWidth="1"/>
    <col min="10" max="10" width="9.5" style="30" customWidth="1"/>
    <col min="11" max="12" width="7.625" style="30" customWidth="1"/>
    <col min="13" max="13" width="8.875" style="30" customWidth="1"/>
    <col min="14" max="14" width="10.25" style="30" customWidth="1"/>
    <col min="15" max="15" width="10.375" style="30" customWidth="1"/>
    <col min="16" max="16" width="9.5" style="30" customWidth="1"/>
    <col min="17" max="17" width="6.25" style="30" customWidth="1"/>
    <col min="18" max="16384" width="10.625" style="30"/>
  </cols>
  <sheetData>
    <row r="1" spans="1:19" ht="29.25" customHeight="1">
      <c r="A1" s="108" t="str">
        <f>'申し込み方法（必ず確認してください！）'!T2&amp;"　当日参加状況届"</f>
        <v>千葉市中学校新人陸上競技大会　当日参加状況届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0" t="str">
        <f>'申し込み方法（必ず確認してください！）'!T4</f>
        <v>中学生</v>
      </c>
    </row>
    <row r="2" spans="1:19" ht="28.9" customHeight="1" thickBot="1">
      <c r="A2" s="28"/>
      <c r="B2" s="29"/>
      <c r="C2" s="374"/>
      <c r="D2" s="374"/>
      <c r="E2" s="374"/>
      <c r="F2" s="374"/>
      <c r="G2" s="374"/>
      <c r="H2" s="374"/>
      <c r="I2" s="374"/>
      <c r="J2" s="29"/>
      <c r="K2" s="29"/>
      <c r="L2" s="29"/>
      <c r="M2" s="29"/>
      <c r="N2" s="31" t="s">
        <v>877</v>
      </c>
      <c r="O2" s="29"/>
    </row>
    <row r="3" spans="1:19" ht="18" customHeight="1" thickBot="1">
      <c r="A3" s="3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7">
        <f>参加申込書!M3</f>
        <v>0</v>
      </c>
      <c r="O3" s="29"/>
    </row>
    <row r="4" spans="1:19" ht="18" customHeight="1"/>
    <row r="5" spans="1:19" s="35" customFormat="1" ht="18" customHeight="1">
      <c r="A5" s="86" t="s">
        <v>1363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9" s="35" customFormat="1" ht="18" customHeight="1" thickBo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9" s="35" customFormat="1" ht="18" customHeight="1" thickBot="1">
      <c r="C7" s="36"/>
      <c r="D7" s="36"/>
      <c r="E7" s="36"/>
      <c r="G7" s="38">
        <f>YEAR('申し込み方法（必ず確認してください！）'!T3)</f>
        <v>2023</v>
      </c>
      <c r="H7" s="37" t="s">
        <v>880</v>
      </c>
      <c r="I7" s="38">
        <f>MONTH('申し込み方法（必ず確認してください！）'!T3)</f>
        <v>9</v>
      </c>
      <c r="J7" s="35" t="s">
        <v>881</v>
      </c>
      <c r="K7" s="382"/>
      <c r="L7" s="383"/>
      <c r="M7" s="35" t="s">
        <v>882</v>
      </c>
    </row>
    <row r="8" spans="1:19" s="35" customFormat="1" ht="18" customHeight="1">
      <c r="A8" s="38"/>
      <c r="B8" s="39"/>
    </row>
    <row r="9" spans="1:19" ht="18" customHeight="1">
      <c r="B9" s="40"/>
      <c r="C9" s="361" t="str">
        <f>所属情報入力シート!F2</f>
        <v/>
      </c>
      <c r="D9" s="361"/>
      <c r="E9" s="361"/>
      <c r="F9" s="361"/>
      <c r="G9" s="361"/>
      <c r="H9" s="361"/>
      <c r="I9" s="361"/>
      <c r="J9" s="361"/>
      <c r="K9" s="361"/>
      <c r="L9" s="41"/>
    </row>
    <row r="10" spans="1:19" ht="18" customHeight="1">
      <c r="A10" s="34" t="s">
        <v>883</v>
      </c>
      <c r="B10" s="42"/>
      <c r="C10" s="361"/>
      <c r="D10" s="361"/>
      <c r="E10" s="361"/>
      <c r="F10" s="361"/>
      <c r="G10" s="361"/>
      <c r="H10" s="361"/>
      <c r="I10" s="361"/>
      <c r="J10" s="361"/>
      <c r="K10" s="361"/>
      <c r="L10" s="41"/>
      <c r="M10" s="39"/>
    </row>
    <row r="11" spans="1:19" ht="18" customHeight="1"/>
    <row r="12" spans="1:19" ht="18" customHeight="1">
      <c r="A12" s="69" t="s">
        <v>885</v>
      </c>
      <c r="B12" s="361"/>
      <c r="C12" s="361"/>
      <c r="D12" s="361"/>
      <c r="E12" s="361"/>
      <c r="F12" s="362" t="s">
        <v>915</v>
      </c>
      <c r="G12" s="39"/>
      <c r="H12" s="43" t="s">
        <v>897</v>
      </c>
      <c r="I12" s="361" t="str">
        <f>IF(参加申込書!I18="","",参加申込書!I18)</f>
        <v/>
      </c>
      <c r="J12" s="361"/>
      <c r="K12" s="361"/>
      <c r="L12" s="361"/>
      <c r="N12" s="372" t="s">
        <v>1362</v>
      </c>
      <c r="O12" s="372"/>
      <c r="P12" s="372"/>
      <c r="Q12" s="372"/>
    </row>
    <row r="13" spans="1:19" ht="18" customHeight="1">
      <c r="A13" s="39" t="s">
        <v>887</v>
      </c>
      <c r="B13" s="361"/>
      <c r="C13" s="361"/>
      <c r="D13" s="361"/>
      <c r="E13" s="361"/>
      <c r="F13" s="362"/>
      <c r="G13" s="39"/>
      <c r="H13" s="44" t="s">
        <v>900</v>
      </c>
      <c r="I13" s="361"/>
      <c r="J13" s="361"/>
      <c r="K13" s="361"/>
      <c r="L13" s="361"/>
      <c r="N13" s="372"/>
      <c r="O13" s="372"/>
      <c r="P13" s="372"/>
      <c r="Q13" s="372"/>
    </row>
    <row r="14" spans="1:19" ht="18" customHeight="1">
      <c r="A14" s="44"/>
      <c r="B14" s="45"/>
      <c r="C14" s="45"/>
      <c r="D14" s="45"/>
      <c r="E14" s="45"/>
      <c r="F14" s="44"/>
      <c r="G14" s="44"/>
      <c r="H14" s="43" t="s">
        <v>897</v>
      </c>
      <c r="I14" s="361" t="str">
        <f>IF(参加申込書!I20="","",参加申込書!I20)</f>
        <v/>
      </c>
      <c r="J14" s="361"/>
      <c r="K14" s="361"/>
      <c r="L14" s="361"/>
      <c r="N14" s="372"/>
      <c r="O14" s="372"/>
      <c r="P14" s="372"/>
      <c r="Q14" s="372"/>
    </row>
    <row r="15" spans="1:19" ht="18" customHeight="1">
      <c r="A15" s="43" t="s">
        <v>885</v>
      </c>
      <c r="B15" s="361">
        <f>参加申込書!I15</f>
        <v>0</v>
      </c>
      <c r="C15" s="361"/>
      <c r="D15" s="361"/>
      <c r="E15" s="361"/>
      <c r="H15" s="44" t="s">
        <v>903</v>
      </c>
      <c r="I15" s="361"/>
      <c r="J15" s="361"/>
      <c r="K15" s="361"/>
      <c r="L15" s="361"/>
      <c r="N15" s="372"/>
      <c r="O15" s="372"/>
      <c r="P15" s="372"/>
      <c r="Q15" s="372"/>
      <c r="R15" s="29"/>
      <c r="S15" s="29"/>
    </row>
    <row r="16" spans="1:19" ht="18" customHeight="1">
      <c r="A16" s="43" t="s">
        <v>891</v>
      </c>
      <c r="B16" s="361"/>
      <c r="C16" s="361"/>
      <c r="D16" s="361"/>
      <c r="E16" s="361"/>
      <c r="F16" s="43"/>
      <c r="G16" s="43"/>
      <c r="H16" s="43" t="s">
        <v>897</v>
      </c>
      <c r="I16" s="361" t="str">
        <f>IF(参加申込書!I22="","",参加申込書!I22)</f>
        <v/>
      </c>
      <c r="J16" s="361"/>
      <c r="K16" s="361"/>
      <c r="L16" s="361"/>
      <c r="N16" s="372"/>
      <c r="O16" s="372"/>
      <c r="P16" s="372"/>
      <c r="Q16" s="372"/>
    </row>
    <row r="17" spans="1:16" ht="18" customHeight="1">
      <c r="B17" s="54"/>
      <c r="C17" s="70"/>
      <c r="D17" s="70"/>
      <c r="E17" s="45"/>
      <c r="F17" s="45"/>
      <c r="G17" s="45"/>
      <c r="H17" s="44" t="s">
        <v>904</v>
      </c>
      <c r="I17" s="361"/>
      <c r="J17" s="361"/>
      <c r="K17" s="361"/>
      <c r="L17" s="361"/>
      <c r="N17" s="29"/>
      <c r="O17" s="29"/>
      <c r="P17" s="52"/>
    </row>
    <row r="18" spans="1:16" ht="18" customHeight="1">
      <c r="B18" s="54"/>
      <c r="C18" s="70"/>
      <c r="D18" s="70"/>
      <c r="E18" s="45"/>
      <c r="F18" s="45"/>
      <c r="G18" s="45"/>
      <c r="H18" s="44"/>
      <c r="P18" s="52"/>
    </row>
    <row r="19" spans="1:16" ht="22.5" customHeight="1" thickBot="1">
      <c r="A19" s="30" t="s">
        <v>916</v>
      </c>
      <c r="I19" s="30" t="s">
        <v>917</v>
      </c>
    </row>
    <row r="20" spans="1:16" ht="56.25" customHeight="1" thickBot="1">
      <c r="A20" s="78" t="s">
        <v>4</v>
      </c>
      <c r="B20" s="373" t="s">
        <v>918</v>
      </c>
      <c r="C20" s="373"/>
      <c r="D20" s="79" t="s">
        <v>909</v>
      </c>
      <c r="E20" s="80" t="s">
        <v>919</v>
      </c>
      <c r="F20" s="80" t="s">
        <v>920</v>
      </c>
      <c r="G20" s="71" t="s">
        <v>921</v>
      </c>
      <c r="H20" s="77" t="s">
        <v>922</v>
      </c>
      <c r="I20" s="84" t="s">
        <v>4</v>
      </c>
      <c r="J20" s="373" t="s">
        <v>918</v>
      </c>
      <c r="K20" s="373"/>
      <c r="L20" s="79" t="s">
        <v>909</v>
      </c>
      <c r="M20" s="80" t="s">
        <v>919</v>
      </c>
      <c r="N20" s="80" t="s">
        <v>920</v>
      </c>
      <c r="O20" s="71" t="s">
        <v>921</v>
      </c>
      <c r="P20" s="77" t="s">
        <v>922</v>
      </c>
    </row>
    <row r="21" spans="1:16" ht="16.5" customHeight="1" thickTop="1">
      <c r="A21" s="74" t="str">
        <f>IF(データとりまとめシート!C12="","-",データとりまとめシート!C12)</f>
        <v>-</v>
      </c>
      <c r="B21" s="364" t="str">
        <f>IF(データとりまとめシート!D12="","-",データとりまとめシート!D12)</f>
        <v>-</v>
      </c>
      <c r="C21" s="364" t="str">
        <f>IF(データとりまとめシート!E12="","",データとりまとめシート!E12)</f>
        <v/>
      </c>
      <c r="D21" s="72" t="str">
        <f t="shared" ref="D21:D26" si="0">IF(A21="-","-","男")</f>
        <v>-</v>
      </c>
      <c r="E21" s="364" t="str">
        <f>IF($A21="-","-","")</f>
        <v>-</v>
      </c>
      <c r="F21" s="370" t="s">
        <v>923</v>
      </c>
      <c r="G21" s="364" t="str">
        <f>IF($A21="-","-","")</f>
        <v>-</v>
      </c>
      <c r="H21" s="367" t="str">
        <f>IF($A21="-","-","")</f>
        <v>-</v>
      </c>
      <c r="I21" s="85" t="str">
        <f>IF(データとりまとめシート!I12="","-",データとりまとめシート!I12)</f>
        <v>-</v>
      </c>
      <c r="J21" s="364" t="str">
        <f>IF(データとりまとめシート!J12="","-",データとりまとめシート!J12)</f>
        <v>-</v>
      </c>
      <c r="K21" s="364" t="str">
        <f>IF(データとりまとめシート!L12="","",データとりまとめシート!L12)</f>
        <v/>
      </c>
      <c r="L21" s="72" t="str">
        <f t="shared" ref="L21:L26" si="1">IF(I21="-","-","女")</f>
        <v>-</v>
      </c>
      <c r="M21" s="364" t="str">
        <f>IF($I21="-","-","")</f>
        <v>-</v>
      </c>
      <c r="N21" s="370" t="s">
        <v>923</v>
      </c>
      <c r="O21" s="364" t="str">
        <f>IF($I21="-","-","")</f>
        <v>-</v>
      </c>
      <c r="P21" s="367" t="str">
        <f>IF($I21="-","-","")</f>
        <v>-</v>
      </c>
    </row>
    <row r="22" spans="1:16" ht="16.5" customHeight="1">
      <c r="A22" s="65" t="str">
        <f>IF(データとりまとめシート!C13="","-",データとりまとめシート!C13)</f>
        <v>-</v>
      </c>
      <c r="B22" s="365" t="str">
        <f>IF(データとりまとめシート!D13="","-",データとりまとめシート!D13)</f>
        <v>-</v>
      </c>
      <c r="C22" s="365" t="str">
        <f>IF(データとりまとめシート!E13="","",データとりまとめシート!E13)</f>
        <v/>
      </c>
      <c r="D22" s="262" t="str">
        <f t="shared" si="0"/>
        <v>-</v>
      </c>
      <c r="E22" s="365"/>
      <c r="F22" s="370"/>
      <c r="G22" s="365"/>
      <c r="H22" s="368"/>
      <c r="I22" s="85" t="str">
        <f>IF(データとりまとめシート!I13="","-",データとりまとめシート!I13)</f>
        <v>-</v>
      </c>
      <c r="J22" s="365" t="str">
        <f>IF(データとりまとめシート!J13="","-",データとりまとめシート!J13)</f>
        <v>-</v>
      </c>
      <c r="K22" s="365" t="str">
        <f>IF(データとりまとめシート!L13="","",データとりまとめシート!L13)</f>
        <v/>
      </c>
      <c r="L22" s="72" t="str">
        <f t="shared" si="1"/>
        <v>-</v>
      </c>
      <c r="M22" s="365"/>
      <c r="N22" s="370"/>
      <c r="O22" s="365"/>
      <c r="P22" s="368"/>
    </row>
    <row r="23" spans="1:16" ht="16.5" customHeight="1">
      <c r="A23" s="65" t="str">
        <f>IF(データとりまとめシート!C14="","-",データとりまとめシート!C14)</f>
        <v>-</v>
      </c>
      <c r="B23" s="365" t="str">
        <f>IF(データとりまとめシート!D14="","-",データとりまとめシート!D14)</f>
        <v>-</v>
      </c>
      <c r="C23" s="365" t="str">
        <f>IF(データとりまとめシート!E14="","",データとりまとめシート!E14)</f>
        <v/>
      </c>
      <c r="D23" s="262" t="str">
        <f t="shared" si="0"/>
        <v>-</v>
      </c>
      <c r="E23" s="365"/>
      <c r="F23" s="370"/>
      <c r="G23" s="365"/>
      <c r="H23" s="368"/>
      <c r="I23" s="85" t="str">
        <f>IF(データとりまとめシート!I14="","-",データとりまとめシート!I14)</f>
        <v>-</v>
      </c>
      <c r="J23" s="365" t="str">
        <f>IF(データとりまとめシート!J14="","-",データとりまとめシート!J14)</f>
        <v>-</v>
      </c>
      <c r="K23" s="365" t="str">
        <f>IF(データとりまとめシート!L14="","",データとりまとめシート!L14)</f>
        <v/>
      </c>
      <c r="L23" s="72" t="str">
        <f t="shared" si="1"/>
        <v>-</v>
      </c>
      <c r="M23" s="365"/>
      <c r="N23" s="370"/>
      <c r="O23" s="365"/>
      <c r="P23" s="368"/>
    </row>
    <row r="24" spans="1:16" ht="16.5" customHeight="1">
      <c r="A24" s="65" t="str">
        <f>IF(データとりまとめシート!C15="","-",データとりまとめシート!C15)</f>
        <v>-</v>
      </c>
      <c r="B24" s="365" t="str">
        <f>IF(データとりまとめシート!D15="","-",データとりまとめシート!D15)</f>
        <v>-</v>
      </c>
      <c r="C24" s="365" t="str">
        <f>IF(データとりまとめシート!E15="","",データとりまとめシート!E15)</f>
        <v/>
      </c>
      <c r="D24" s="262" t="str">
        <f t="shared" si="0"/>
        <v>-</v>
      </c>
      <c r="E24" s="365"/>
      <c r="F24" s="370"/>
      <c r="G24" s="365"/>
      <c r="H24" s="368"/>
      <c r="I24" s="85" t="str">
        <f>IF(データとりまとめシート!I15="","-",データとりまとめシート!I15)</f>
        <v>-</v>
      </c>
      <c r="J24" s="365" t="str">
        <f>IF(データとりまとめシート!J15="","-",データとりまとめシート!J15)</f>
        <v>-</v>
      </c>
      <c r="K24" s="365" t="str">
        <f>IF(データとりまとめシート!L15="","",データとりまとめシート!L15)</f>
        <v/>
      </c>
      <c r="L24" s="72" t="str">
        <f t="shared" si="1"/>
        <v>-</v>
      </c>
      <c r="M24" s="365"/>
      <c r="N24" s="370"/>
      <c r="O24" s="365"/>
      <c r="P24" s="368"/>
    </row>
    <row r="25" spans="1:16" ht="16.5" customHeight="1">
      <c r="A25" s="65" t="str">
        <f>IF(データとりまとめシート!C16="","-",データとりまとめシート!C16)</f>
        <v>-</v>
      </c>
      <c r="B25" s="365" t="str">
        <f>IF(データとりまとめシート!D16="","-",データとりまとめシート!D16)</f>
        <v>-</v>
      </c>
      <c r="C25" s="365" t="str">
        <f>IF(データとりまとめシート!E16="","",データとりまとめシート!E16)</f>
        <v/>
      </c>
      <c r="D25" s="262" t="str">
        <f t="shared" si="0"/>
        <v>-</v>
      </c>
      <c r="E25" s="365"/>
      <c r="F25" s="370"/>
      <c r="G25" s="365"/>
      <c r="H25" s="368"/>
      <c r="I25" s="85" t="str">
        <f>IF(データとりまとめシート!I16="","-",データとりまとめシート!I16)</f>
        <v>-</v>
      </c>
      <c r="J25" s="365" t="str">
        <f>IF(データとりまとめシート!J16="","-",データとりまとめシート!J16)</f>
        <v>-</v>
      </c>
      <c r="K25" s="365" t="str">
        <f>IF(データとりまとめシート!L16="","",データとりまとめシート!L16)</f>
        <v/>
      </c>
      <c r="L25" s="72" t="str">
        <f t="shared" si="1"/>
        <v>-</v>
      </c>
      <c r="M25" s="365"/>
      <c r="N25" s="370"/>
      <c r="O25" s="365"/>
      <c r="P25" s="368"/>
    </row>
    <row r="26" spans="1:16" ht="16.5" customHeight="1" thickBot="1">
      <c r="A26" s="66" t="str">
        <f>IF(データとりまとめシート!C17="","-",データとりまとめシート!C17)</f>
        <v>-</v>
      </c>
      <c r="B26" s="366" t="str">
        <f>IF(データとりまとめシート!D17="","-",データとりまとめシート!D17)</f>
        <v>-</v>
      </c>
      <c r="C26" s="366" t="str">
        <f>IF(データとりまとめシート!E17="","",データとりまとめシート!E17)</f>
        <v/>
      </c>
      <c r="D26" s="57" t="str">
        <f t="shared" si="0"/>
        <v>-</v>
      </c>
      <c r="E26" s="366"/>
      <c r="F26" s="371"/>
      <c r="G26" s="366"/>
      <c r="H26" s="369"/>
      <c r="I26" s="88" t="str">
        <f>IF(データとりまとめシート!I17="","-",データとりまとめシート!I17)</f>
        <v>-</v>
      </c>
      <c r="J26" s="366" t="str">
        <f>IF(データとりまとめシート!J17="","-",データとりまとめシート!J17)</f>
        <v>-</v>
      </c>
      <c r="K26" s="366" t="str">
        <f>IF(データとりまとめシート!L17="","",データとりまとめシート!L17)</f>
        <v/>
      </c>
      <c r="L26" s="57" t="str">
        <f t="shared" si="1"/>
        <v>-</v>
      </c>
      <c r="M26" s="366"/>
      <c r="N26" s="371"/>
      <c r="O26" s="366"/>
      <c r="P26" s="369"/>
    </row>
    <row r="27" spans="1:16" ht="18" customHeight="1">
      <c r="B27" s="54"/>
      <c r="C27" s="70"/>
      <c r="D27" s="70"/>
      <c r="E27" s="45"/>
      <c r="F27" s="45"/>
      <c r="G27" s="45"/>
      <c r="H27" s="44"/>
      <c r="P27" s="52"/>
    </row>
    <row r="28" spans="1:16" ht="22.5" hidden="1" customHeight="1" thickBot="1">
      <c r="A28" s="30" t="s">
        <v>916</v>
      </c>
      <c r="I28" s="30" t="s">
        <v>917</v>
      </c>
    </row>
    <row r="29" spans="1:16" ht="56.25" hidden="1" customHeight="1" thickBot="1">
      <c r="A29" s="78" t="s">
        <v>4</v>
      </c>
      <c r="B29" s="373" t="s">
        <v>918</v>
      </c>
      <c r="C29" s="373"/>
      <c r="D29" s="79" t="s">
        <v>909</v>
      </c>
      <c r="E29" s="80" t="s">
        <v>919</v>
      </c>
      <c r="F29" s="80" t="s">
        <v>920</v>
      </c>
      <c r="G29" s="71" t="s">
        <v>921</v>
      </c>
      <c r="H29" s="77" t="s">
        <v>922</v>
      </c>
      <c r="I29" s="84" t="s">
        <v>4</v>
      </c>
      <c r="J29" s="373" t="s">
        <v>918</v>
      </c>
      <c r="K29" s="373"/>
      <c r="L29" s="79" t="s">
        <v>909</v>
      </c>
      <c r="M29" s="80" t="s">
        <v>919</v>
      </c>
      <c r="N29" s="80" t="s">
        <v>920</v>
      </c>
      <c r="O29" s="71" t="s">
        <v>921</v>
      </c>
      <c r="P29" s="77" t="s">
        <v>922</v>
      </c>
    </row>
    <row r="30" spans="1:16" ht="16.5" hidden="1" customHeight="1" thickTop="1">
      <c r="A30" s="74" t="str">
        <f>IF(データとりまとめシート!C3="","-",データとりまとめシート!C3)</f>
        <v>-</v>
      </c>
      <c r="B30" s="364" t="str">
        <f>IF(データとりまとめシート!D3="","-",データとりまとめシート!D3)</f>
        <v>-</v>
      </c>
      <c r="C30" s="364" t="str">
        <f>IF(データとりまとめシート!E3="","",データとりまとめシート!E3)</f>
        <v/>
      </c>
      <c r="D30" s="72" t="str">
        <f t="shared" ref="D30:D35" si="2">IF(A30="-","-","男")</f>
        <v>-</v>
      </c>
      <c r="E30" s="364" t="str">
        <f>IF($A30="-","-","")</f>
        <v>-</v>
      </c>
      <c r="F30" s="370" t="s">
        <v>923</v>
      </c>
      <c r="G30" s="364" t="str">
        <f>IF($A30="-","-","")</f>
        <v>-</v>
      </c>
      <c r="H30" s="367" t="str">
        <f>IF($A30="-","-","")</f>
        <v>-</v>
      </c>
      <c r="I30" s="85" t="str">
        <f>IF(データとりまとめシート!I3="","-",データとりまとめシート!I3)</f>
        <v>-</v>
      </c>
      <c r="J30" s="364" t="str">
        <f>IF(データとりまとめシート!J3="","-",データとりまとめシート!J3)</f>
        <v>-</v>
      </c>
      <c r="K30" s="364" t="str">
        <f>IF(データとりまとめシート!L3="","",データとりまとめシート!L3)</f>
        <v/>
      </c>
      <c r="L30" s="72" t="str">
        <f t="shared" ref="L30:L35" si="3">IF(I30="-","-","女")</f>
        <v>-</v>
      </c>
      <c r="M30" s="364" t="str">
        <f>IF($I30="-","-","")</f>
        <v>-</v>
      </c>
      <c r="N30" s="370" t="s">
        <v>923</v>
      </c>
      <c r="O30" s="364" t="str">
        <f>IF($I30="-","-","")</f>
        <v>-</v>
      </c>
      <c r="P30" s="367" t="str">
        <f>IF($I30="-","-","")</f>
        <v>-</v>
      </c>
    </row>
    <row r="31" spans="1:16" ht="16.5" hidden="1" customHeight="1">
      <c r="A31" s="65" t="str">
        <f>IF(データとりまとめシート!C4="","-",データとりまとめシート!C4)</f>
        <v>-</v>
      </c>
      <c r="B31" s="365" t="str">
        <f>IF(データとりまとめシート!D4="","-",データとりまとめシート!D4)</f>
        <v>-</v>
      </c>
      <c r="C31" s="365" t="str">
        <f>IF(データとりまとめシート!E4="","",データとりまとめシート!E4)</f>
        <v/>
      </c>
      <c r="D31" s="262" t="str">
        <f t="shared" si="2"/>
        <v>-</v>
      </c>
      <c r="E31" s="365"/>
      <c r="F31" s="370"/>
      <c r="G31" s="365"/>
      <c r="H31" s="368"/>
      <c r="I31" s="85" t="str">
        <f>IF(データとりまとめシート!I4="","-",データとりまとめシート!I4)</f>
        <v>-</v>
      </c>
      <c r="J31" s="365" t="str">
        <f>IF(データとりまとめシート!J4="","-",データとりまとめシート!J4)</f>
        <v>-</v>
      </c>
      <c r="K31" s="365" t="str">
        <f>IF(データとりまとめシート!L4="","",データとりまとめシート!L4)</f>
        <v/>
      </c>
      <c r="L31" s="72" t="str">
        <f t="shared" si="3"/>
        <v>-</v>
      </c>
      <c r="M31" s="365"/>
      <c r="N31" s="370"/>
      <c r="O31" s="365"/>
      <c r="P31" s="368"/>
    </row>
    <row r="32" spans="1:16" ht="16.5" hidden="1" customHeight="1">
      <c r="A32" s="65" t="str">
        <f>IF(データとりまとめシート!C5="","-",データとりまとめシート!C5)</f>
        <v>-</v>
      </c>
      <c r="B32" s="365" t="str">
        <f>IF(データとりまとめシート!D5="","-",データとりまとめシート!D5)</f>
        <v>-</v>
      </c>
      <c r="C32" s="365" t="str">
        <f>IF(データとりまとめシート!E5="","",データとりまとめシート!E5)</f>
        <v/>
      </c>
      <c r="D32" s="262" t="str">
        <f t="shared" si="2"/>
        <v>-</v>
      </c>
      <c r="E32" s="365"/>
      <c r="F32" s="370"/>
      <c r="G32" s="365"/>
      <c r="H32" s="368"/>
      <c r="I32" s="85" t="str">
        <f>IF(データとりまとめシート!I5="","-",データとりまとめシート!I5)</f>
        <v>-</v>
      </c>
      <c r="J32" s="365" t="str">
        <f>IF(データとりまとめシート!J5="","-",データとりまとめシート!J5)</f>
        <v>-</v>
      </c>
      <c r="K32" s="365" t="str">
        <f>IF(データとりまとめシート!L5="","",データとりまとめシート!L5)</f>
        <v/>
      </c>
      <c r="L32" s="72" t="str">
        <f t="shared" si="3"/>
        <v>-</v>
      </c>
      <c r="M32" s="365"/>
      <c r="N32" s="370"/>
      <c r="O32" s="365"/>
      <c r="P32" s="368"/>
    </row>
    <row r="33" spans="1:16" ht="16.5" hidden="1" customHeight="1">
      <c r="A33" s="65" t="str">
        <f>IF(データとりまとめシート!C6="","-",データとりまとめシート!C6)</f>
        <v>-</v>
      </c>
      <c r="B33" s="365" t="str">
        <f>IF(データとりまとめシート!D6="","-",データとりまとめシート!D6)</f>
        <v>-</v>
      </c>
      <c r="C33" s="365" t="str">
        <f>IF(データとりまとめシート!E6="","",データとりまとめシート!E6)</f>
        <v/>
      </c>
      <c r="D33" s="262" t="str">
        <f t="shared" si="2"/>
        <v>-</v>
      </c>
      <c r="E33" s="365"/>
      <c r="F33" s="370"/>
      <c r="G33" s="365"/>
      <c r="H33" s="368"/>
      <c r="I33" s="85" t="str">
        <f>IF(データとりまとめシート!I6="","-",データとりまとめシート!I6)</f>
        <v>-</v>
      </c>
      <c r="J33" s="365" t="str">
        <f>IF(データとりまとめシート!J6="","-",データとりまとめシート!J6)</f>
        <v>-</v>
      </c>
      <c r="K33" s="365" t="str">
        <f>IF(データとりまとめシート!L6="","",データとりまとめシート!L6)</f>
        <v/>
      </c>
      <c r="L33" s="72" t="str">
        <f t="shared" si="3"/>
        <v>-</v>
      </c>
      <c r="M33" s="365"/>
      <c r="N33" s="370"/>
      <c r="O33" s="365"/>
      <c r="P33" s="368"/>
    </row>
    <row r="34" spans="1:16" ht="16.5" hidden="1" customHeight="1">
      <c r="A34" s="65" t="str">
        <f>IF(データとりまとめシート!C7="","-",データとりまとめシート!C7)</f>
        <v>-</v>
      </c>
      <c r="B34" s="365" t="str">
        <f>IF(データとりまとめシート!D7="","-",データとりまとめシート!D7)</f>
        <v>-</v>
      </c>
      <c r="C34" s="365" t="str">
        <f>IF(データとりまとめシート!E7="","",データとりまとめシート!E7)</f>
        <v/>
      </c>
      <c r="D34" s="262" t="str">
        <f t="shared" si="2"/>
        <v>-</v>
      </c>
      <c r="E34" s="365"/>
      <c r="F34" s="370"/>
      <c r="G34" s="365"/>
      <c r="H34" s="368"/>
      <c r="I34" s="85" t="str">
        <f>IF(データとりまとめシート!I7="","-",データとりまとめシート!I7)</f>
        <v>-</v>
      </c>
      <c r="J34" s="365" t="str">
        <f>IF(データとりまとめシート!J7="","-",データとりまとめシート!J7)</f>
        <v>-</v>
      </c>
      <c r="K34" s="365" t="str">
        <f>IF(データとりまとめシート!L7="","",データとりまとめシート!L7)</f>
        <v/>
      </c>
      <c r="L34" s="72" t="str">
        <f t="shared" si="3"/>
        <v>-</v>
      </c>
      <c r="M34" s="365"/>
      <c r="N34" s="370"/>
      <c r="O34" s="365"/>
      <c r="P34" s="368"/>
    </row>
    <row r="35" spans="1:16" ht="16.5" hidden="1" customHeight="1" thickBot="1">
      <c r="A35" s="66" t="str">
        <f>IF(データとりまとめシート!C8="","-",データとりまとめシート!C8)</f>
        <v>-</v>
      </c>
      <c r="B35" s="366" t="str">
        <f>IF(データとりまとめシート!D8="","-",データとりまとめシート!D8)</f>
        <v>-</v>
      </c>
      <c r="C35" s="366" t="str">
        <f>IF(データとりまとめシート!E8="","",データとりまとめシート!E8)</f>
        <v/>
      </c>
      <c r="D35" s="57" t="str">
        <f t="shared" si="2"/>
        <v>-</v>
      </c>
      <c r="E35" s="366"/>
      <c r="F35" s="371"/>
      <c r="G35" s="366"/>
      <c r="H35" s="369"/>
      <c r="I35" s="88" t="str">
        <f>IF(データとりまとめシート!I8="","-",データとりまとめシート!I8)</f>
        <v>-</v>
      </c>
      <c r="J35" s="366" t="str">
        <f>IF(データとりまとめシート!J8="","-",データとりまとめシート!J8)</f>
        <v>-</v>
      </c>
      <c r="K35" s="366" t="str">
        <f>IF(データとりまとめシート!L8="","",データとりまとめシート!L8)</f>
        <v/>
      </c>
      <c r="L35" s="57" t="str">
        <f t="shared" si="3"/>
        <v>-</v>
      </c>
      <c r="M35" s="366"/>
      <c r="N35" s="371"/>
      <c r="O35" s="366"/>
      <c r="P35" s="369"/>
    </row>
    <row r="36" spans="1:16" ht="27" customHeight="1" thickBot="1">
      <c r="A36" s="30" t="s">
        <v>912</v>
      </c>
      <c r="H36" s="30" t="s">
        <v>924</v>
      </c>
      <c r="N36" s="30" t="s">
        <v>924</v>
      </c>
    </row>
    <row r="37" spans="1:16" ht="56.25" customHeight="1" thickBot="1">
      <c r="A37" s="81" t="s">
        <v>4</v>
      </c>
      <c r="B37" s="378" t="s">
        <v>925</v>
      </c>
      <c r="C37" s="378"/>
      <c r="D37" s="82" t="s">
        <v>909</v>
      </c>
      <c r="E37" s="379" t="s">
        <v>913</v>
      </c>
      <c r="F37" s="378"/>
      <c r="G37" s="80" t="s">
        <v>919</v>
      </c>
      <c r="H37" s="80" t="s">
        <v>926</v>
      </c>
      <c r="I37" s="71" t="s">
        <v>921</v>
      </c>
      <c r="J37" s="83" t="s">
        <v>927</v>
      </c>
      <c r="K37" s="379" t="s">
        <v>914</v>
      </c>
      <c r="L37" s="378"/>
      <c r="M37" s="80" t="s">
        <v>919</v>
      </c>
      <c r="N37" s="80" t="s">
        <v>926</v>
      </c>
      <c r="O37" s="71" t="s">
        <v>921</v>
      </c>
      <c r="P37" s="83" t="s">
        <v>927</v>
      </c>
    </row>
    <row r="38" spans="1:16" ht="15.75" customHeight="1" thickTop="1">
      <c r="A38" s="74" t="str">
        <f>IF(データとりまとめシート!B22="","-",データとりまとめシート!B22)</f>
        <v>-</v>
      </c>
      <c r="B38" s="364" t="str">
        <f>IF(A38="-","-",データとりまとめシート!C22)</f>
        <v>-</v>
      </c>
      <c r="C38" s="364"/>
      <c r="D38" s="75" t="str">
        <f>IF(データとりまとめシート!D22="","-",IF(データとりまとめシート!D22=1,"男","女"))</f>
        <v>-</v>
      </c>
      <c r="E38" s="380" t="str">
        <f>IF(データとりまとめシート!F22="","-",データとりまとめシート!F22)</f>
        <v>-</v>
      </c>
      <c r="F38" s="381"/>
      <c r="G38" s="76" t="str">
        <f t="shared" ref="G38:G69" si="4">IF($A38="-","-","")</f>
        <v>-</v>
      </c>
      <c r="H38" s="72" t="s">
        <v>923</v>
      </c>
      <c r="I38" s="76" t="str">
        <f t="shared" ref="I38:I69" si="5">IF($A38="-","-","")</f>
        <v>-</v>
      </c>
      <c r="J38" s="75" t="str">
        <f t="shared" ref="J38:J69" si="6">IF(A38="-","-","")</f>
        <v>-</v>
      </c>
      <c r="K38" s="380" t="str">
        <f>IF(データとりまとめシート!J22="","-",データとりまとめシート!J22)</f>
        <v>-</v>
      </c>
      <c r="L38" s="381"/>
      <c r="M38" s="76" t="str">
        <f t="shared" ref="M38:M69" si="7">IF($A38="-","-","")</f>
        <v>-</v>
      </c>
      <c r="N38" s="72" t="s">
        <v>923</v>
      </c>
      <c r="O38" s="76" t="str">
        <f t="shared" ref="O38:O69" si="8">IF($A38="-","-","")</f>
        <v>-</v>
      </c>
      <c r="P38" s="75" t="str">
        <f t="shared" ref="P38:P69" si="9">IF(A38="-","-","")</f>
        <v>-</v>
      </c>
    </row>
    <row r="39" spans="1:16" ht="15.75" customHeight="1">
      <c r="A39" s="65" t="str">
        <f>IF(データとりまとめシート!B23="","-",データとりまとめシート!B23)</f>
        <v>-</v>
      </c>
      <c r="B39" s="365" t="str">
        <f>IF(A39="-","-",データとりまとめシート!C23)</f>
        <v>-</v>
      </c>
      <c r="C39" s="365"/>
      <c r="D39" s="55" t="str">
        <f>IF(データとりまとめシート!D23="","-",IF(データとりまとめシート!D23=1,"男","女"))</f>
        <v>-</v>
      </c>
      <c r="E39" s="375" t="str">
        <f>IF(データとりまとめシート!F23="","-",データとりまとめシート!F23)</f>
        <v>-</v>
      </c>
      <c r="F39" s="333"/>
      <c r="G39" s="261" t="str">
        <f t="shared" si="4"/>
        <v>-</v>
      </c>
      <c r="H39" s="262" t="s">
        <v>923</v>
      </c>
      <c r="I39" s="261" t="str">
        <f t="shared" si="5"/>
        <v>-</v>
      </c>
      <c r="J39" s="55" t="str">
        <f t="shared" si="6"/>
        <v>-</v>
      </c>
      <c r="K39" s="375" t="str">
        <f>IF(データとりまとめシート!J23="","-",データとりまとめシート!J23)</f>
        <v>-</v>
      </c>
      <c r="L39" s="333"/>
      <c r="M39" s="261" t="str">
        <f t="shared" si="7"/>
        <v>-</v>
      </c>
      <c r="N39" s="262" t="s">
        <v>923</v>
      </c>
      <c r="O39" s="261" t="str">
        <f t="shared" si="8"/>
        <v>-</v>
      </c>
      <c r="P39" s="55" t="str">
        <f t="shared" si="9"/>
        <v>-</v>
      </c>
    </row>
    <row r="40" spans="1:16" ht="15.75" customHeight="1">
      <c r="A40" s="65" t="str">
        <f>IF(データとりまとめシート!B24="","-",データとりまとめシート!B24)</f>
        <v>-</v>
      </c>
      <c r="B40" s="365" t="str">
        <f>IF(A40="-","-",データとりまとめシート!C24)</f>
        <v>-</v>
      </c>
      <c r="C40" s="365"/>
      <c r="D40" s="55" t="str">
        <f>IF(データとりまとめシート!D24="","-",IF(データとりまとめシート!D24=1,"男","女"))</f>
        <v>-</v>
      </c>
      <c r="E40" s="375" t="str">
        <f>IF(データとりまとめシート!F24="","-",データとりまとめシート!F24)</f>
        <v>-</v>
      </c>
      <c r="F40" s="333"/>
      <c r="G40" s="261" t="str">
        <f t="shared" si="4"/>
        <v>-</v>
      </c>
      <c r="H40" s="262" t="s">
        <v>923</v>
      </c>
      <c r="I40" s="261" t="str">
        <f t="shared" si="5"/>
        <v>-</v>
      </c>
      <c r="J40" s="55" t="str">
        <f t="shared" si="6"/>
        <v>-</v>
      </c>
      <c r="K40" s="375" t="str">
        <f>IF(データとりまとめシート!J24="","-",データとりまとめシート!J24)</f>
        <v>-</v>
      </c>
      <c r="L40" s="333"/>
      <c r="M40" s="261" t="str">
        <f t="shared" si="7"/>
        <v>-</v>
      </c>
      <c r="N40" s="262" t="s">
        <v>923</v>
      </c>
      <c r="O40" s="261" t="str">
        <f t="shared" si="8"/>
        <v>-</v>
      </c>
      <c r="P40" s="55" t="str">
        <f t="shared" si="9"/>
        <v>-</v>
      </c>
    </row>
    <row r="41" spans="1:16" ht="15.75" customHeight="1">
      <c r="A41" s="65" t="str">
        <f>IF(データとりまとめシート!B25="","-",データとりまとめシート!B25)</f>
        <v>-</v>
      </c>
      <c r="B41" s="365" t="str">
        <f>IF(A41="-","-",データとりまとめシート!C25)</f>
        <v>-</v>
      </c>
      <c r="C41" s="365"/>
      <c r="D41" s="55" t="str">
        <f>IF(データとりまとめシート!D25="","-",IF(データとりまとめシート!D25=1,"男","女"))</f>
        <v>-</v>
      </c>
      <c r="E41" s="375" t="str">
        <f>IF(データとりまとめシート!F25="","-",データとりまとめシート!F25)</f>
        <v>-</v>
      </c>
      <c r="F41" s="333"/>
      <c r="G41" s="261" t="str">
        <f t="shared" si="4"/>
        <v>-</v>
      </c>
      <c r="H41" s="262" t="s">
        <v>923</v>
      </c>
      <c r="I41" s="261" t="str">
        <f t="shared" si="5"/>
        <v>-</v>
      </c>
      <c r="J41" s="55" t="str">
        <f t="shared" si="6"/>
        <v>-</v>
      </c>
      <c r="K41" s="375" t="str">
        <f>IF(データとりまとめシート!J25="","-",データとりまとめシート!J25)</f>
        <v>-</v>
      </c>
      <c r="L41" s="333"/>
      <c r="M41" s="261" t="str">
        <f t="shared" si="7"/>
        <v>-</v>
      </c>
      <c r="N41" s="262" t="s">
        <v>923</v>
      </c>
      <c r="O41" s="261" t="str">
        <f t="shared" si="8"/>
        <v>-</v>
      </c>
      <c r="P41" s="55" t="str">
        <f t="shared" si="9"/>
        <v>-</v>
      </c>
    </row>
    <row r="42" spans="1:16" ht="15.75" customHeight="1">
      <c r="A42" s="65" t="str">
        <f>IF(データとりまとめシート!B26="","-",データとりまとめシート!B26)</f>
        <v>-</v>
      </c>
      <c r="B42" s="365" t="str">
        <f>IF(A42="-","-",データとりまとめシート!C26)</f>
        <v>-</v>
      </c>
      <c r="C42" s="365"/>
      <c r="D42" s="55" t="str">
        <f>IF(データとりまとめシート!D26="","-",IF(データとりまとめシート!D26=1,"男","女"))</f>
        <v>-</v>
      </c>
      <c r="E42" s="375" t="str">
        <f>IF(データとりまとめシート!F26="","-",データとりまとめシート!F26)</f>
        <v>-</v>
      </c>
      <c r="F42" s="333"/>
      <c r="G42" s="261" t="str">
        <f t="shared" si="4"/>
        <v>-</v>
      </c>
      <c r="H42" s="262" t="s">
        <v>923</v>
      </c>
      <c r="I42" s="261" t="str">
        <f t="shared" si="5"/>
        <v>-</v>
      </c>
      <c r="J42" s="55" t="str">
        <f t="shared" si="6"/>
        <v>-</v>
      </c>
      <c r="K42" s="375" t="str">
        <f>IF(データとりまとめシート!J26="","-",データとりまとめシート!J26)</f>
        <v>-</v>
      </c>
      <c r="L42" s="333"/>
      <c r="M42" s="261" t="str">
        <f t="shared" si="7"/>
        <v>-</v>
      </c>
      <c r="N42" s="262" t="s">
        <v>923</v>
      </c>
      <c r="O42" s="261" t="str">
        <f t="shared" si="8"/>
        <v>-</v>
      </c>
      <c r="P42" s="55" t="str">
        <f t="shared" si="9"/>
        <v>-</v>
      </c>
    </row>
    <row r="43" spans="1:16" ht="15.75" customHeight="1">
      <c r="A43" s="65" t="str">
        <f>IF(データとりまとめシート!B27="","-",データとりまとめシート!B27)</f>
        <v>-</v>
      </c>
      <c r="B43" s="365" t="str">
        <f>IF(A43="-","-",データとりまとめシート!C27)</f>
        <v>-</v>
      </c>
      <c r="C43" s="365"/>
      <c r="D43" s="55" t="str">
        <f>IF(データとりまとめシート!D27="","-",IF(データとりまとめシート!D27=1,"男","女"))</f>
        <v>-</v>
      </c>
      <c r="E43" s="375" t="str">
        <f>IF(データとりまとめシート!F27="","-",データとりまとめシート!F27)</f>
        <v>-</v>
      </c>
      <c r="F43" s="333"/>
      <c r="G43" s="261" t="str">
        <f t="shared" si="4"/>
        <v>-</v>
      </c>
      <c r="H43" s="262" t="s">
        <v>923</v>
      </c>
      <c r="I43" s="261" t="str">
        <f t="shared" si="5"/>
        <v>-</v>
      </c>
      <c r="J43" s="55" t="str">
        <f t="shared" si="6"/>
        <v>-</v>
      </c>
      <c r="K43" s="375" t="str">
        <f>IF(データとりまとめシート!J27="","-",データとりまとめシート!J27)</f>
        <v>-</v>
      </c>
      <c r="L43" s="333"/>
      <c r="M43" s="261" t="str">
        <f t="shared" si="7"/>
        <v>-</v>
      </c>
      <c r="N43" s="262" t="s">
        <v>923</v>
      </c>
      <c r="O43" s="261" t="str">
        <f t="shared" si="8"/>
        <v>-</v>
      </c>
      <c r="P43" s="55" t="str">
        <f t="shared" si="9"/>
        <v>-</v>
      </c>
    </row>
    <row r="44" spans="1:16" ht="15.75" customHeight="1">
      <c r="A44" s="65" t="str">
        <f>IF(データとりまとめシート!B28="","-",データとりまとめシート!B28)</f>
        <v>-</v>
      </c>
      <c r="B44" s="365" t="str">
        <f>IF(A44="-","-",データとりまとめシート!C28)</f>
        <v>-</v>
      </c>
      <c r="C44" s="365"/>
      <c r="D44" s="55" t="str">
        <f>IF(データとりまとめシート!D28="","-",IF(データとりまとめシート!D28=1,"男","女"))</f>
        <v>-</v>
      </c>
      <c r="E44" s="375" t="str">
        <f>IF(データとりまとめシート!F28="","-",データとりまとめシート!F28)</f>
        <v>-</v>
      </c>
      <c r="F44" s="333"/>
      <c r="G44" s="261" t="str">
        <f t="shared" si="4"/>
        <v>-</v>
      </c>
      <c r="H44" s="262" t="s">
        <v>923</v>
      </c>
      <c r="I44" s="261" t="str">
        <f t="shared" si="5"/>
        <v>-</v>
      </c>
      <c r="J44" s="55" t="str">
        <f t="shared" si="6"/>
        <v>-</v>
      </c>
      <c r="K44" s="375" t="str">
        <f>IF(データとりまとめシート!J28="","-",データとりまとめシート!J28)</f>
        <v>-</v>
      </c>
      <c r="L44" s="333"/>
      <c r="M44" s="261" t="str">
        <f t="shared" si="7"/>
        <v>-</v>
      </c>
      <c r="N44" s="262" t="s">
        <v>923</v>
      </c>
      <c r="O44" s="261" t="str">
        <f t="shared" si="8"/>
        <v>-</v>
      </c>
      <c r="P44" s="55" t="str">
        <f t="shared" si="9"/>
        <v>-</v>
      </c>
    </row>
    <row r="45" spans="1:16" ht="15.75" customHeight="1">
      <c r="A45" s="65" t="str">
        <f>IF(データとりまとめシート!B29="","-",データとりまとめシート!B29)</f>
        <v>-</v>
      </c>
      <c r="B45" s="365" t="str">
        <f>IF(A45="-","-",データとりまとめシート!C29)</f>
        <v>-</v>
      </c>
      <c r="C45" s="365"/>
      <c r="D45" s="55" t="str">
        <f>IF(データとりまとめシート!D29="","-",IF(データとりまとめシート!D29=1,"男","女"))</f>
        <v>-</v>
      </c>
      <c r="E45" s="375" t="str">
        <f>IF(データとりまとめシート!F29="","-",データとりまとめシート!F29)</f>
        <v>-</v>
      </c>
      <c r="F45" s="333"/>
      <c r="G45" s="261" t="str">
        <f t="shared" si="4"/>
        <v>-</v>
      </c>
      <c r="H45" s="262" t="s">
        <v>923</v>
      </c>
      <c r="I45" s="261" t="str">
        <f t="shared" si="5"/>
        <v>-</v>
      </c>
      <c r="J45" s="55" t="str">
        <f t="shared" si="6"/>
        <v>-</v>
      </c>
      <c r="K45" s="375" t="str">
        <f>IF(データとりまとめシート!J29="","-",データとりまとめシート!J29)</f>
        <v>-</v>
      </c>
      <c r="L45" s="333"/>
      <c r="M45" s="261" t="str">
        <f t="shared" si="7"/>
        <v>-</v>
      </c>
      <c r="N45" s="262" t="s">
        <v>923</v>
      </c>
      <c r="O45" s="261" t="str">
        <f t="shared" si="8"/>
        <v>-</v>
      </c>
      <c r="P45" s="55" t="str">
        <f t="shared" si="9"/>
        <v>-</v>
      </c>
    </row>
    <row r="46" spans="1:16" ht="15.75" customHeight="1">
      <c r="A46" s="65" t="str">
        <f>IF(データとりまとめシート!B30="","-",データとりまとめシート!B30)</f>
        <v>-</v>
      </c>
      <c r="B46" s="365" t="str">
        <f>IF(A46="-","-",データとりまとめシート!C30)</f>
        <v>-</v>
      </c>
      <c r="C46" s="365"/>
      <c r="D46" s="55" t="str">
        <f>IF(データとりまとめシート!D30="","-",IF(データとりまとめシート!D30=1,"男","女"))</f>
        <v>-</v>
      </c>
      <c r="E46" s="375" t="str">
        <f>IF(データとりまとめシート!F30="","-",データとりまとめシート!F30)</f>
        <v>-</v>
      </c>
      <c r="F46" s="333"/>
      <c r="G46" s="261" t="str">
        <f t="shared" si="4"/>
        <v>-</v>
      </c>
      <c r="H46" s="262" t="s">
        <v>923</v>
      </c>
      <c r="I46" s="261" t="str">
        <f t="shared" si="5"/>
        <v>-</v>
      </c>
      <c r="J46" s="55" t="str">
        <f t="shared" si="6"/>
        <v>-</v>
      </c>
      <c r="K46" s="375" t="str">
        <f>IF(データとりまとめシート!J30="","-",データとりまとめシート!J30)</f>
        <v>-</v>
      </c>
      <c r="L46" s="333"/>
      <c r="M46" s="261" t="str">
        <f t="shared" si="7"/>
        <v>-</v>
      </c>
      <c r="N46" s="262" t="s">
        <v>923</v>
      </c>
      <c r="O46" s="261" t="str">
        <f t="shared" si="8"/>
        <v>-</v>
      </c>
      <c r="P46" s="55" t="str">
        <f t="shared" si="9"/>
        <v>-</v>
      </c>
    </row>
    <row r="47" spans="1:16" ht="15.75" customHeight="1">
      <c r="A47" s="65" t="str">
        <f>IF(データとりまとめシート!B31="","-",データとりまとめシート!B31)</f>
        <v>-</v>
      </c>
      <c r="B47" s="365" t="str">
        <f>IF(A47="-","-",データとりまとめシート!C31)</f>
        <v>-</v>
      </c>
      <c r="C47" s="365"/>
      <c r="D47" s="55" t="str">
        <f>IF(データとりまとめシート!D31="","-",IF(データとりまとめシート!D31=1,"男","女"))</f>
        <v>-</v>
      </c>
      <c r="E47" s="375" t="str">
        <f>IF(データとりまとめシート!F31="","-",データとりまとめシート!F31)</f>
        <v>-</v>
      </c>
      <c r="F47" s="333"/>
      <c r="G47" s="261" t="str">
        <f t="shared" si="4"/>
        <v>-</v>
      </c>
      <c r="H47" s="262" t="s">
        <v>923</v>
      </c>
      <c r="I47" s="261" t="str">
        <f t="shared" si="5"/>
        <v>-</v>
      </c>
      <c r="J47" s="55" t="str">
        <f t="shared" si="6"/>
        <v>-</v>
      </c>
      <c r="K47" s="375" t="str">
        <f>IF(データとりまとめシート!J31="","-",データとりまとめシート!J31)</f>
        <v>-</v>
      </c>
      <c r="L47" s="333"/>
      <c r="M47" s="261" t="str">
        <f t="shared" si="7"/>
        <v>-</v>
      </c>
      <c r="N47" s="262" t="s">
        <v>923</v>
      </c>
      <c r="O47" s="261" t="str">
        <f t="shared" si="8"/>
        <v>-</v>
      </c>
      <c r="P47" s="55" t="str">
        <f t="shared" si="9"/>
        <v>-</v>
      </c>
    </row>
    <row r="48" spans="1:16" ht="15.75" customHeight="1">
      <c r="A48" s="65" t="str">
        <f>IF(データとりまとめシート!B32="","-",データとりまとめシート!B32)</f>
        <v>-</v>
      </c>
      <c r="B48" s="365" t="str">
        <f>IF(A48="-","-",データとりまとめシート!C32)</f>
        <v>-</v>
      </c>
      <c r="C48" s="365"/>
      <c r="D48" s="55" t="str">
        <f>IF(データとりまとめシート!D32="","-",IF(データとりまとめシート!D32=1,"男","女"))</f>
        <v>-</v>
      </c>
      <c r="E48" s="375" t="str">
        <f>IF(データとりまとめシート!F32="","-",データとりまとめシート!F32)</f>
        <v>-</v>
      </c>
      <c r="F48" s="333"/>
      <c r="G48" s="261" t="str">
        <f t="shared" si="4"/>
        <v>-</v>
      </c>
      <c r="H48" s="262" t="s">
        <v>923</v>
      </c>
      <c r="I48" s="261" t="str">
        <f t="shared" si="5"/>
        <v>-</v>
      </c>
      <c r="J48" s="55" t="str">
        <f t="shared" si="6"/>
        <v>-</v>
      </c>
      <c r="K48" s="375" t="str">
        <f>IF(データとりまとめシート!J32="","-",データとりまとめシート!J32)</f>
        <v>-</v>
      </c>
      <c r="L48" s="333"/>
      <c r="M48" s="261" t="str">
        <f t="shared" si="7"/>
        <v>-</v>
      </c>
      <c r="N48" s="262" t="s">
        <v>923</v>
      </c>
      <c r="O48" s="261" t="str">
        <f t="shared" si="8"/>
        <v>-</v>
      </c>
      <c r="P48" s="55" t="str">
        <f t="shared" si="9"/>
        <v>-</v>
      </c>
    </row>
    <row r="49" spans="1:16" ht="15.75" customHeight="1">
      <c r="A49" s="65" t="str">
        <f>IF(データとりまとめシート!B33="","-",データとりまとめシート!B33)</f>
        <v>-</v>
      </c>
      <c r="B49" s="365" t="str">
        <f>IF(A49="-","-",データとりまとめシート!C33)</f>
        <v>-</v>
      </c>
      <c r="C49" s="365"/>
      <c r="D49" s="55" t="str">
        <f>IF(データとりまとめシート!D33="","-",IF(データとりまとめシート!D33=1,"男","女"))</f>
        <v>-</v>
      </c>
      <c r="E49" s="375" t="str">
        <f>IF(データとりまとめシート!F33="","-",データとりまとめシート!F33)</f>
        <v>-</v>
      </c>
      <c r="F49" s="333"/>
      <c r="G49" s="261" t="str">
        <f t="shared" si="4"/>
        <v>-</v>
      </c>
      <c r="H49" s="262" t="s">
        <v>923</v>
      </c>
      <c r="I49" s="261" t="str">
        <f t="shared" si="5"/>
        <v>-</v>
      </c>
      <c r="J49" s="55" t="str">
        <f t="shared" si="6"/>
        <v>-</v>
      </c>
      <c r="K49" s="375" t="str">
        <f>IF(データとりまとめシート!J33="","-",データとりまとめシート!J33)</f>
        <v>-</v>
      </c>
      <c r="L49" s="333"/>
      <c r="M49" s="261" t="str">
        <f t="shared" si="7"/>
        <v>-</v>
      </c>
      <c r="N49" s="262" t="s">
        <v>923</v>
      </c>
      <c r="O49" s="261" t="str">
        <f t="shared" si="8"/>
        <v>-</v>
      </c>
      <c r="P49" s="55" t="str">
        <f t="shared" si="9"/>
        <v>-</v>
      </c>
    </row>
    <row r="50" spans="1:16" ht="15.75" customHeight="1">
      <c r="A50" s="65" t="str">
        <f>IF(データとりまとめシート!B34="","-",データとりまとめシート!B34)</f>
        <v>-</v>
      </c>
      <c r="B50" s="365" t="str">
        <f>IF(A50="-","-",データとりまとめシート!C34)</f>
        <v>-</v>
      </c>
      <c r="C50" s="365"/>
      <c r="D50" s="55" t="str">
        <f>IF(データとりまとめシート!D34="","-",IF(データとりまとめシート!D34=1,"男","女"))</f>
        <v>-</v>
      </c>
      <c r="E50" s="375" t="str">
        <f>IF(データとりまとめシート!F34="","-",データとりまとめシート!F34)</f>
        <v>-</v>
      </c>
      <c r="F50" s="333"/>
      <c r="G50" s="261" t="str">
        <f t="shared" si="4"/>
        <v>-</v>
      </c>
      <c r="H50" s="262" t="s">
        <v>923</v>
      </c>
      <c r="I50" s="261" t="str">
        <f t="shared" si="5"/>
        <v>-</v>
      </c>
      <c r="J50" s="55" t="str">
        <f t="shared" si="6"/>
        <v>-</v>
      </c>
      <c r="K50" s="375" t="str">
        <f>IF(データとりまとめシート!J34="","-",データとりまとめシート!J34)</f>
        <v>-</v>
      </c>
      <c r="L50" s="333"/>
      <c r="M50" s="261" t="str">
        <f t="shared" si="7"/>
        <v>-</v>
      </c>
      <c r="N50" s="262" t="s">
        <v>923</v>
      </c>
      <c r="O50" s="261" t="str">
        <f t="shared" si="8"/>
        <v>-</v>
      </c>
      <c r="P50" s="55" t="str">
        <f t="shared" si="9"/>
        <v>-</v>
      </c>
    </row>
    <row r="51" spans="1:16" ht="15.75" customHeight="1">
      <c r="A51" s="65" t="str">
        <f>IF(データとりまとめシート!B35="","-",データとりまとめシート!B35)</f>
        <v>-</v>
      </c>
      <c r="B51" s="365" t="str">
        <f>IF(A51="-","-",データとりまとめシート!C35)</f>
        <v>-</v>
      </c>
      <c r="C51" s="365"/>
      <c r="D51" s="55" t="str">
        <f>IF(データとりまとめシート!D35="","-",IF(データとりまとめシート!D35=1,"男","女"))</f>
        <v>-</v>
      </c>
      <c r="E51" s="375" t="str">
        <f>IF(データとりまとめシート!F35="","-",データとりまとめシート!F35)</f>
        <v>-</v>
      </c>
      <c r="F51" s="333"/>
      <c r="G51" s="261" t="str">
        <f t="shared" si="4"/>
        <v>-</v>
      </c>
      <c r="H51" s="262" t="s">
        <v>923</v>
      </c>
      <c r="I51" s="261" t="str">
        <f t="shared" si="5"/>
        <v>-</v>
      </c>
      <c r="J51" s="55" t="str">
        <f t="shared" si="6"/>
        <v>-</v>
      </c>
      <c r="K51" s="375" t="str">
        <f>IF(データとりまとめシート!J35="","-",データとりまとめシート!J35)</f>
        <v>-</v>
      </c>
      <c r="L51" s="333"/>
      <c r="M51" s="261" t="str">
        <f t="shared" si="7"/>
        <v>-</v>
      </c>
      <c r="N51" s="262" t="s">
        <v>923</v>
      </c>
      <c r="O51" s="261" t="str">
        <f t="shared" si="8"/>
        <v>-</v>
      </c>
      <c r="P51" s="55" t="str">
        <f t="shared" si="9"/>
        <v>-</v>
      </c>
    </row>
    <row r="52" spans="1:16" ht="15.75" customHeight="1">
      <c r="A52" s="65" t="str">
        <f>IF(データとりまとめシート!B36="","-",データとりまとめシート!B36)</f>
        <v>-</v>
      </c>
      <c r="B52" s="365" t="str">
        <f>IF(A52="-","-",データとりまとめシート!C36)</f>
        <v>-</v>
      </c>
      <c r="C52" s="365"/>
      <c r="D52" s="55" t="str">
        <f>IF(データとりまとめシート!D36="","-",IF(データとりまとめシート!D36=1,"男","女"))</f>
        <v>-</v>
      </c>
      <c r="E52" s="375" t="str">
        <f>IF(データとりまとめシート!F36="","-",データとりまとめシート!F36)</f>
        <v>-</v>
      </c>
      <c r="F52" s="333"/>
      <c r="G52" s="261" t="str">
        <f t="shared" si="4"/>
        <v>-</v>
      </c>
      <c r="H52" s="262" t="s">
        <v>923</v>
      </c>
      <c r="I52" s="261" t="str">
        <f t="shared" si="5"/>
        <v>-</v>
      </c>
      <c r="J52" s="55" t="str">
        <f t="shared" si="6"/>
        <v>-</v>
      </c>
      <c r="K52" s="375" t="str">
        <f>IF(データとりまとめシート!J36="","-",データとりまとめシート!J36)</f>
        <v>-</v>
      </c>
      <c r="L52" s="333"/>
      <c r="M52" s="261" t="str">
        <f t="shared" si="7"/>
        <v>-</v>
      </c>
      <c r="N52" s="262" t="s">
        <v>923</v>
      </c>
      <c r="O52" s="261" t="str">
        <f t="shared" si="8"/>
        <v>-</v>
      </c>
      <c r="P52" s="55" t="str">
        <f t="shared" si="9"/>
        <v>-</v>
      </c>
    </row>
    <row r="53" spans="1:16" ht="15.75" customHeight="1">
      <c r="A53" s="65" t="str">
        <f>IF(データとりまとめシート!B37="","-",データとりまとめシート!B37)</f>
        <v>-</v>
      </c>
      <c r="B53" s="365" t="str">
        <f>IF(A53="-","-",データとりまとめシート!C37)</f>
        <v>-</v>
      </c>
      <c r="C53" s="365"/>
      <c r="D53" s="55" t="str">
        <f>IF(データとりまとめシート!D37="","-",IF(データとりまとめシート!D37=1,"男","女"))</f>
        <v>-</v>
      </c>
      <c r="E53" s="375" t="str">
        <f>IF(データとりまとめシート!F37="","-",データとりまとめシート!F37)</f>
        <v>-</v>
      </c>
      <c r="F53" s="333"/>
      <c r="G53" s="261" t="str">
        <f t="shared" si="4"/>
        <v>-</v>
      </c>
      <c r="H53" s="262" t="s">
        <v>923</v>
      </c>
      <c r="I53" s="261" t="str">
        <f t="shared" si="5"/>
        <v>-</v>
      </c>
      <c r="J53" s="55" t="str">
        <f t="shared" si="6"/>
        <v>-</v>
      </c>
      <c r="K53" s="375" t="str">
        <f>IF(データとりまとめシート!J37="","-",データとりまとめシート!J37)</f>
        <v>-</v>
      </c>
      <c r="L53" s="333"/>
      <c r="M53" s="261" t="str">
        <f t="shared" si="7"/>
        <v>-</v>
      </c>
      <c r="N53" s="262" t="s">
        <v>923</v>
      </c>
      <c r="O53" s="261" t="str">
        <f t="shared" si="8"/>
        <v>-</v>
      </c>
      <c r="P53" s="55" t="str">
        <f t="shared" si="9"/>
        <v>-</v>
      </c>
    </row>
    <row r="54" spans="1:16" ht="15.75" customHeight="1">
      <c r="A54" s="65" t="str">
        <f>IF(データとりまとめシート!B38="","-",データとりまとめシート!B38)</f>
        <v>-</v>
      </c>
      <c r="B54" s="365" t="str">
        <f>IF(A54="-","-",データとりまとめシート!C38)</f>
        <v>-</v>
      </c>
      <c r="C54" s="365"/>
      <c r="D54" s="55" t="str">
        <f>IF(データとりまとめシート!D38="","-",IF(データとりまとめシート!D38=1,"男","女"))</f>
        <v>-</v>
      </c>
      <c r="E54" s="375" t="str">
        <f>IF(データとりまとめシート!F38="","-",データとりまとめシート!F38)</f>
        <v>-</v>
      </c>
      <c r="F54" s="333"/>
      <c r="G54" s="261" t="str">
        <f t="shared" si="4"/>
        <v>-</v>
      </c>
      <c r="H54" s="262" t="s">
        <v>923</v>
      </c>
      <c r="I54" s="261" t="str">
        <f t="shared" si="5"/>
        <v>-</v>
      </c>
      <c r="J54" s="55" t="str">
        <f t="shared" si="6"/>
        <v>-</v>
      </c>
      <c r="K54" s="375" t="str">
        <f>IF(データとりまとめシート!J38="","-",データとりまとめシート!J38)</f>
        <v>-</v>
      </c>
      <c r="L54" s="333"/>
      <c r="M54" s="261" t="str">
        <f t="shared" si="7"/>
        <v>-</v>
      </c>
      <c r="N54" s="262" t="s">
        <v>923</v>
      </c>
      <c r="O54" s="261" t="str">
        <f t="shared" si="8"/>
        <v>-</v>
      </c>
      <c r="P54" s="55" t="str">
        <f t="shared" si="9"/>
        <v>-</v>
      </c>
    </row>
    <row r="55" spans="1:16" ht="15.75" customHeight="1">
      <c r="A55" s="65" t="str">
        <f>IF(データとりまとめシート!B39="","-",データとりまとめシート!B39)</f>
        <v>-</v>
      </c>
      <c r="B55" s="365" t="str">
        <f>IF(A55="-","-",データとりまとめシート!C39)</f>
        <v>-</v>
      </c>
      <c r="C55" s="365"/>
      <c r="D55" s="55" t="str">
        <f>IF(データとりまとめシート!D39="","-",IF(データとりまとめシート!D39=1,"男","女"))</f>
        <v>-</v>
      </c>
      <c r="E55" s="375" t="str">
        <f>IF(データとりまとめシート!F39="","-",データとりまとめシート!F39)</f>
        <v>-</v>
      </c>
      <c r="F55" s="333"/>
      <c r="G55" s="261" t="str">
        <f t="shared" si="4"/>
        <v>-</v>
      </c>
      <c r="H55" s="262" t="s">
        <v>923</v>
      </c>
      <c r="I55" s="261" t="str">
        <f t="shared" si="5"/>
        <v>-</v>
      </c>
      <c r="J55" s="55" t="str">
        <f t="shared" si="6"/>
        <v>-</v>
      </c>
      <c r="K55" s="375" t="str">
        <f>IF(データとりまとめシート!J39="","-",データとりまとめシート!J39)</f>
        <v>-</v>
      </c>
      <c r="L55" s="333"/>
      <c r="M55" s="261" t="str">
        <f t="shared" si="7"/>
        <v>-</v>
      </c>
      <c r="N55" s="262" t="s">
        <v>923</v>
      </c>
      <c r="O55" s="261" t="str">
        <f t="shared" si="8"/>
        <v>-</v>
      </c>
      <c r="P55" s="55" t="str">
        <f t="shared" si="9"/>
        <v>-</v>
      </c>
    </row>
    <row r="56" spans="1:16" ht="15.75" customHeight="1">
      <c r="A56" s="65" t="str">
        <f>IF(データとりまとめシート!B40="","-",データとりまとめシート!B40)</f>
        <v>-</v>
      </c>
      <c r="B56" s="365" t="str">
        <f>IF(A56="-","-",データとりまとめシート!C40)</f>
        <v>-</v>
      </c>
      <c r="C56" s="365"/>
      <c r="D56" s="55" t="str">
        <f>IF(データとりまとめシート!D40="","-",IF(データとりまとめシート!D40=1,"男","女"))</f>
        <v>-</v>
      </c>
      <c r="E56" s="375" t="str">
        <f>IF(データとりまとめシート!F40="","-",データとりまとめシート!F40)</f>
        <v>-</v>
      </c>
      <c r="F56" s="333"/>
      <c r="G56" s="261" t="str">
        <f t="shared" si="4"/>
        <v>-</v>
      </c>
      <c r="H56" s="262" t="s">
        <v>923</v>
      </c>
      <c r="I56" s="261" t="str">
        <f t="shared" si="5"/>
        <v>-</v>
      </c>
      <c r="J56" s="55" t="str">
        <f t="shared" si="6"/>
        <v>-</v>
      </c>
      <c r="K56" s="375" t="str">
        <f>IF(データとりまとめシート!J40="","-",データとりまとめシート!J40)</f>
        <v>-</v>
      </c>
      <c r="L56" s="333"/>
      <c r="M56" s="261" t="str">
        <f t="shared" si="7"/>
        <v>-</v>
      </c>
      <c r="N56" s="262" t="s">
        <v>923</v>
      </c>
      <c r="O56" s="261" t="str">
        <f t="shared" si="8"/>
        <v>-</v>
      </c>
      <c r="P56" s="55" t="str">
        <f t="shared" si="9"/>
        <v>-</v>
      </c>
    </row>
    <row r="57" spans="1:16" ht="15.75" customHeight="1">
      <c r="A57" s="65" t="str">
        <f>IF(データとりまとめシート!B41="","-",データとりまとめシート!B41)</f>
        <v>-</v>
      </c>
      <c r="B57" s="365" t="str">
        <f>IF(A57="-","-",データとりまとめシート!C41)</f>
        <v>-</v>
      </c>
      <c r="C57" s="365"/>
      <c r="D57" s="55" t="str">
        <f>IF(データとりまとめシート!D41="","-",IF(データとりまとめシート!D41=1,"男","女"))</f>
        <v>-</v>
      </c>
      <c r="E57" s="375" t="str">
        <f>IF(データとりまとめシート!F41="","-",データとりまとめシート!F41)</f>
        <v>-</v>
      </c>
      <c r="F57" s="333"/>
      <c r="G57" s="261" t="str">
        <f t="shared" si="4"/>
        <v>-</v>
      </c>
      <c r="H57" s="262" t="s">
        <v>923</v>
      </c>
      <c r="I57" s="261" t="str">
        <f t="shared" si="5"/>
        <v>-</v>
      </c>
      <c r="J57" s="55" t="str">
        <f t="shared" si="6"/>
        <v>-</v>
      </c>
      <c r="K57" s="375" t="str">
        <f>IF(データとりまとめシート!J41="","-",データとりまとめシート!J41)</f>
        <v>-</v>
      </c>
      <c r="L57" s="333"/>
      <c r="M57" s="261" t="str">
        <f t="shared" si="7"/>
        <v>-</v>
      </c>
      <c r="N57" s="262" t="s">
        <v>923</v>
      </c>
      <c r="O57" s="261" t="str">
        <f t="shared" si="8"/>
        <v>-</v>
      </c>
      <c r="P57" s="55" t="str">
        <f t="shared" si="9"/>
        <v>-</v>
      </c>
    </row>
    <row r="58" spans="1:16" ht="15.75" customHeight="1">
      <c r="A58" s="65" t="str">
        <f>IF(データとりまとめシート!B42="","-",データとりまとめシート!B42)</f>
        <v>-</v>
      </c>
      <c r="B58" s="365" t="str">
        <f>IF(A58="-","-",データとりまとめシート!C42)</f>
        <v>-</v>
      </c>
      <c r="C58" s="365"/>
      <c r="D58" s="55" t="str">
        <f>IF(データとりまとめシート!D42="","-",IF(データとりまとめシート!D42=1,"男","女"))</f>
        <v>-</v>
      </c>
      <c r="E58" s="375" t="str">
        <f>IF(データとりまとめシート!F42="","-",データとりまとめシート!F42)</f>
        <v>-</v>
      </c>
      <c r="F58" s="333"/>
      <c r="G58" s="261" t="str">
        <f t="shared" si="4"/>
        <v>-</v>
      </c>
      <c r="H58" s="262" t="s">
        <v>923</v>
      </c>
      <c r="I58" s="261" t="str">
        <f t="shared" si="5"/>
        <v>-</v>
      </c>
      <c r="J58" s="55" t="str">
        <f t="shared" si="6"/>
        <v>-</v>
      </c>
      <c r="K58" s="375" t="str">
        <f>IF(データとりまとめシート!J42="","-",データとりまとめシート!J42)</f>
        <v>-</v>
      </c>
      <c r="L58" s="333"/>
      <c r="M58" s="261" t="str">
        <f t="shared" si="7"/>
        <v>-</v>
      </c>
      <c r="N58" s="262" t="s">
        <v>923</v>
      </c>
      <c r="O58" s="261" t="str">
        <f t="shared" si="8"/>
        <v>-</v>
      </c>
      <c r="P58" s="55" t="str">
        <f t="shared" si="9"/>
        <v>-</v>
      </c>
    </row>
    <row r="59" spans="1:16" ht="15.75" customHeight="1">
      <c r="A59" s="65" t="str">
        <f>IF(データとりまとめシート!B43="","-",データとりまとめシート!B43)</f>
        <v>-</v>
      </c>
      <c r="B59" s="365" t="str">
        <f>IF(A59="-","-",データとりまとめシート!C43)</f>
        <v>-</v>
      </c>
      <c r="C59" s="365"/>
      <c r="D59" s="55" t="str">
        <f>IF(データとりまとめシート!D43="","-",IF(データとりまとめシート!D43=1,"男","女"))</f>
        <v>-</v>
      </c>
      <c r="E59" s="375" t="str">
        <f>IF(データとりまとめシート!F43="","-",データとりまとめシート!F43)</f>
        <v>-</v>
      </c>
      <c r="F59" s="333"/>
      <c r="G59" s="261" t="str">
        <f t="shared" si="4"/>
        <v>-</v>
      </c>
      <c r="H59" s="262" t="s">
        <v>923</v>
      </c>
      <c r="I59" s="261" t="str">
        <f t="shared" si="5"/>
        <v>-</v>
      </c>
      <c r="J59" s="55" t="str">
        <f t="shared" si="6"/>
        <v>-</v>
      </c>
      <c r="K59" s="375" t="str">
        <f>IF(データとりまとめシート!J43="","-",データとりまとめシート!J43)</f>
        <v>-</v>
      </c>
      <c r="L59" s="333"/>
      <c r="M59" s="261" t="str">
        <f t="shared" si="7"/>
        <v>-</v>
      </c>
      <c r="N59" s="262" t="s">
        <v>923</v>
      </c>
      <c r="O59" s="261" t="str">
        <f t="shared" si="8"/>
        <v>-</v>
      </c>
      <c r="P59" s="55" t="str">
        <f t="shared" si="9"/>
        <v>-</v>
      </c>
    </row>
    <row r="60" spans="1:16" ht="15.75" customHeight="1">
      <c r="A60" s="65" t="str">
        <f>IF(データとりまとめシート!B44="","-",データとりまとめシート!B44)</f>
        <v>-</v>
      </c>
      <c r="B60" s="365" t="str">
        <f>IF(A60="-","-",データとりまとめシート!C44)</f>
        <v>-</v>
      </c>
      <c r="C60" s="365"/>
      <c r="D60" s="55" t="str">
        <f>IF(データとりまとめシート!D44="","-",IF(データとりまとめシート!D44=1,"男","女"))</f>
        <v>-</v>
      </c>
      <c r="E60" s="375" t="str">
        <f>IF(データとりまとめシート!F44="","-",データとりまとめシート!F44)</f>
        <v>-</v>
      </c>
      <c r="F60" s="333"/>
      <c r="G60" s="261" t="str">
        <f t="shared" si="4"/>
        <v>-</v>
      </c>
      <c r="H60" s="262" t="s">
        <v>923</v>
      </c>
      <c r="I60" s="261" t="str">
        <f t="shared" si="5"/>
        <v>-</v>
      </c>
      <c r="J60" s="55" t="str">
        <f t="shared" si="6"/>
        <v>-</v>
      </c>
      <c r="K60" s="375" t="str">
        <f>IF(データとりまとめシート!J44="","-",データとりまとめシート!J44)</f>
        <v>-</v>
      </c>
      <c r="L60" s="333"/>
      <c r="M60" s="261" t="str">
        <f t="shared" si="7"/>
        <v>-</v>
      </c>
      <c r="N60" s="262" t="s">
        <v>923</v>
      </c>
      <c r="O60" s="261" t="str">
        <f t="shared" si="8"/>
        <v>-</v>
      </c>
      <c r="P60" s="55" t="str">
        <f t="shared" si="9"/>
        <v>-</v>
      </c>
    </row>
    <row r="61" spans="1:16" ht="15.75" customHeight="1">
      <c r="A61" s="65" t="str">
        <f>IF(データとりまとめシート!B45="","-",データとりまとめシート!B45)</f>
        <v>-</v>
      </c>
      <c r="B61" s="365" t="str">
        <f>IF(A61="-","-",データとりまとめシート!C45)</f>
        <v>-</v>
      </c>
      <c r="C61" s="365"/>
      <c r="D61" s="55" t="str">
        <f>IF(データとりまとめシート!D45="","-",IF(データとりまとめシート!D45=1,"男","女"))</f>
        <v>-</v>
      </c>
      <c r="E61" s="375" t="str">
        <f>IF(データとりまとめシート!F45="","-",データとりまとめシート!F45)</f>
        <v>-</v>
      </c>
      <c r="F61" s="333"/>
      <c r="G61" s="261" t="str">
        <f t="shared" si="4"/>
        <v>-</v>
      </c>
      <c r="H61" s="262" t="s">
        <v>923</v>
      </c>
      <c r="I61" s="261" t="str">
        <f t="shared" si="5"/>
        <v>-</v>
      </c>
      <c r="J61" s="55" t="str">
        <f t="shared" si="6"/>
        <v>-</v>
      </c>
      <c r="K61" s="375" t="str">
        <f>IF(データとりまとめシート!J45="","-",データとりまとめシート!J45)</f>
        <v>-</v>
      </c>
      <c r="L61" s="333"/>
      <c r="M61" s="261" t="str">
        <f t="shared" si="7"/>
        <v>-</v>
      </c>
      <c r="N61" s="262" t="s">
        <v>923</v>
      </c>
      <c r="O61" s="261" t="str">
        <f t="shared" si="8"/>
        <v>-</v>
      </c>
      <c r="P61" s="55" t="str">
        <f t="shared" si="9"/>
        <v>-</v>
      </c>
    </row>
    <row r="62" spans="1:16" ht="15.75" customHeight="1">
      <c r="A62" s="65" t="str">
        <f>IF(データとりまとめシート!B46="","-",データとりまとめシート!B46)</f>
        <v>-</v>
      </c>
      <c r="B62" s="365" t="str">
        <f>IF(A62="-","-",データとりまとめシート!C46)</f>
        <v>-</v>
      </c>
      <c r="C62" s="365"/>
      <c r="D62" s="55" t="str">
        <f>IF(データとりまとめシート!D46="","-",IF(データとりまとめシート!D46=1,"男","女"))</f>
        <v>-</v>
      </c>
      <c r="E62" s="375" t="str">
        <f>IF(データとりまとめシート!F46="","-",データとりまとめシート!F46)</f>
        <v>-</v>
      </c>
      <c r="F62" s="333"/>
      <c r="G62" s="261" t="str">
        <f t="shared" si="4"/>
        <v>-</v>
      </c>
      <c r="H62" s="262" t="s">
        <v>923</v>
      </c>
      <c r="I62" s="261" t="str">
        <f t="shared" si="5"/>
        <v>-</v>
      </c>
      <c r="J62" s="55" t="str">
        <f t="shared" si="6"/>
        <v>-</v>
      </c>
      <c r="K62" s="375" t="str">
        <f>IF(データとりまとめシート!J46="","-",データとりまとめシート!J46)</f>
        <v>-</v>
      </c>
      <c r="L62" s="333"/>
      <c r="M62" s="261" t="str">
        <f t="shared" si="7"/>
        <v>-</v>
      </c>
      <c r="N62" s="262" t="s">
        <v>923</v>
      </c>
      <c r="O62" s="261" t="str">
        <f t="shared" si="8"/>
        <v>-</v>
      </c>
      <c r="P62" s="55" t="str">
        <f t="shared" si="9"/>
        <v>-</v>
      </c>
    </row>
    <row r="63" spans="1:16" ht="15.75" customHeight="1">
      <c r="A63" s="65" t="str">
        <f>IF(データとりまとめシート!B47="","-",データとりまとめシート!B47)</f>
        <v>-</v>
      </c>
      <c r="B63" s="365" t="str">
        <f>IF(A63="-","-",データとりまとめシート!C47)</f>
        <v>-</v>
      </c>
      <c r="C63" s="365"/>
      <c r="D63" s="55" t="str">
        <f>IF(データとりまとめシート!D47="","-",IF(データとりまとめシート!D47=1,"男","女"))</f>
        <v>-</v>
      </c>
      <c r="E63" s="375" t="str">
        <f>IF(データとりまとめシート!F47="","-",データとりまとめシート!F47)</f>
        <v>-</v>
      </c>
      <c r="F63" s="333"/>
      <c r="G63" s="261" t="str">
        <f t="shared" si="4"/>
        <v>-</v>
      </c>
      <c r="H63" s="262" t="s">
        <v>923</v>
      </c>
      <c r="I63" s="261" t="str">
        <f t="shared" si="5"/>
        <v>-</v>
      </c>
      <c r="J63" s="55" t="str">
        <f t="shared" si="6"/>
        <v>-</v>
      </c>
      <c r="K63" s="375" t="str">
        <f>IF(データとりまとめシート!J47="","-",データとりまとめシート!J47)</f>
        <v>-</v>
      </c>
      <c r="L63" s="333"/>
      <c r="M63" s="261" t="str">
        <f t="shared" si="7"/>
        <v>-</v>
      </c>
      <c r="N63" s="262" t="s">
        <v>923</v>
      </c>
      <c r="O63" s="261" t="str">
        <f t="shared" si="8"/>
        <v>-</v>
      </c>
      <c r="P63" s="55" t="str">
        <f t="shared" si="9"/>
        <v>-</v>
      </c>
    </row>
    <row r="64" spans="1:16" ht="15.75" customHeight="1">
      <c r="A64" s="65" t="str">
        <f>IF(データとりまとめシート!B48="","-",データとりまとめシート!B48)</f>
        <v>-</v>
      </c>
      <c r="B64" s="365" t="str">
        <f>IF(A64="-","-",データとりまとめシート!C48)</f>
        <v>-</v>
      </c>
      <c r="C64" s="365"/>
      <c r="D64" s="55" t="str">
        <f>IF(データとりまとめシート!D48="","-",IF(データとりまとめシート!D48=1,"男","女"))</f>
        <v>-</v>
      </c>
      <c r="E64" s="375" t="str">
        <f>IF(データとりまとめシート!F48="","-",データとりまとめシート!F48)</f>
        <v>-</v>
      </c>
      <c r="F64" s="333"/>
      <c r="G64" s="261" t="str">
        <f t="shared" si="4"/>
        <v>-</v>
      </c>
      <c r="H64" s="262" t="s">
        <v>923</v>
      </c>
      <c r="I64" s="261" t="str">
        <f t="shared" si="5"/>
        <v>-</v>
      </c>
      <c r="J64" s="55" t="str">
        <f t="shared" si="6"/>
        <v>-</v>
      </c>
      <c r="K64" s="375" t="str">
        <f>IF(データとりまとめシート!J48="","-",データとりまとめシート!J48)</f>
        <v>-</v>
      </c>
      <c r="L64" s="333"/>
      <c r="M64" s="261" t="str">
        <f t="shared" si="7"/>
        <v>-</v>
      </c>
      <c r="N64" s="262" t="s">
        <v>923</v>
      </c>
      <c r="O64" s="261" t="str">
        <f t="shared" si="8"/>
        <v>-</v>
      </c>
      <c r="P64" s="55" t="str">
        <f t="shared" si="9"/>
        <v>-</v>
      </c>
    </row>
    <row r="65" spans="1:16" ht="15.75" customHeight="1">
      <c r="A65" s="65" t="str">
        <f>IF(データとりまとめシート!B49="","-",データとりまとめシート!B49)</f>
        <v>-</v>
      </c>
      <c r="B65" s="365" t="str">
        <f>IF(A65="-","-",データとりまとめシート!C49)</f>
        <v>-</v>
      </c>
      <c r="C65" s="365"/>
      <c r="D65" s="55" t="str">
        <f>IF(データとりまとめシート!D49="","-",IF(データとりまとめシート!D49=1,"男","女"))</f>
        <v>-</v>
      </c>
      <c r="E65" s="375" t="str">
        <f>IF(データとりまとめシート!F49="","-",データとりまとめシート!F49)</f>
        <v>-</v>
      </c>
      <c r="F65" s="333"/>
      <c r="G65" s="261" t="str">
        <f t="shared" si="4"/>
        <v>-</v>
      </c>
      <c r="H65" s="262" t="s">
        <v>923</v>
      </c>
      <c r="I65" s="261" t="str">
        <f t="shared" si="5"/>
        <v>-</v>
      </c>
      <c r="J65" s="55" t="str">
        <f t="shared" si="6"/>
        <v>-</v>
      </c>
      <c r="K65" s="375" t="str">
        <f>IF(データとりまとめシート!J49="","-",データとりまとめシート!J49)</f>
        <v>-</v>
      </c>
      <c r="L65" s="333"/>
      <c r="M65" s="261" t="str">
        <f t="shared" si="7"/>
        <v>-</v>
      </c>
      <c r="N65" s="262" t="s">
        <v>923</v>
      </c>
      <c r="O65" s="261" t="str">
        <f t="shared" si="8"/>
        <v>-</v>
      </c>
      <c r="P65" s="55" t="str">
        <f t="shared" si="9"/>
        <v>-</v>
      </c>
    </row>
    <row r="66" spans="1:16" ht="15.75" customHeight="1">
      <c r="A66" s="65" t="str">
        <f>IF(データとりまとめシート!B50="","-",データとりまとめシート!B50)</f>
        <v>-</v>
      </c>
      <c r="B66" s="365" t="str">
        <f>IF(A66="-","-",データとりまとめシート!C50)</f>
        <v>-</v>
      </c>
      <c r="C66" s="365"/>
      <c r="D66" s="55" t="str">
        <f>IF(データとりまとめシート!D50="","-",IF(データとりまとめシート!D50=1,"男","女"))</f>
        <v>-</v>
      </c>
      <c r="E66" s="375" t="str">
        <f>IF(データとりまとめシート!F50="","-",データとりまとめシート!F50)</f>
        <v>-</v>
      </c>
      <c r="F66" s="333"/>
      <c r="G66" s="261" t="str">
        <f t="shared" si="4"/>
        <v>-</v>
      </c>
      <c r="H66" s="262" t="s">
        <v>923</v>
      </c>
      <c r="I66" s="261" t="str">
        <f t="shared" si="5"/>
        <v>-</v>
      </c>
      <c r="J66" s="55" t="str">
        <f t="shared" si="6"/>
        <v>-</v>
      </c>
      <c r="K66" s="375" t="str">
        <f>IF(データとりまとめシート!J50="","-",データとりまとめシート!J50)</f>
        <v>-</v>
      </c>
      <c r="L66" s="333"/>
      <c r="M66" s="261" t="str">
        <f t="shared" si="7"/>
        <v>-</v>
      </c>
      <c r="N66" s="262" t="s">
        <v>923</v>
      </c>
      <c r="O66" s="261" t="str">
        <f t="shared" si="8"/>
        <v>-</v>
      </c>
      <c r="P66" s="55" t="str">
        <f t="shared" si="9"/>
        <v>-</v>
      </c>
    </row>
    <row r="67" spans="1:16" ht="15.75" customHeight="1">
      <c r="A67" s="65" t="str">
        <f>IF(データとりまとめシート!B51="","-",データとりまとめシート!B51)</f>
        <v>-</v>
      </c>
      <c r="B67" s="365" t="str">
        <f>IF(A67="-","-",データとりまとめシート!C51)</f>
        <v>-</v>
      </c>
      <c r="C67" s="365"/>
      <c r="D67" s="55" t="str">
        <f>IF(データとりまとめシート!D51="","-",IF(データとりまとめシート!D51=1,"男","女"))</f>
        <v>-</v>
      </c>
      <c r="E67" s="375" t="str">
        <f>IF(データとりまとめシート!F51="","-",データとりまとめシート!F51)</f>
        <v>-</v>
      </c>
      <c r="F67" s="333"/>
      <c r="G67" s="261" t="str">
        <f t="shared" si="4"/>
        <v>-</v>
      </c>
      <c r="H67" s="262" t="s">
        <v>923</v>
      </c>
      <c r="I67" s="261" t="str">
        <f t="shared" si="5"/>
        <v>-</v>
      </c>
      <c r="J67" s="55" t="str">
        <f t="shared" si="6"/>
        <v>-</v>
      </c>
      <c r="K67" s="375" t="str">
        <f>IF(データとりまとめシート!J51="","-",データとりまとめシート!J51)</f>
        <v>-</v>
      </c>
      <c r="L67" s="333"/>
      <c r="M67" s="261" t="str">
        <f t="shared" si="7"/>
        <v>-</v>
      </c>
      <c r="N67" s="262" t="s">
        <v>923</v>
      </c>
      <c r="O67" s="261" t="str">
        <f t="shared" si="8"/>
        <v>-</v>
      </c>
      <c r="P67" s="55" t="str">
        <f t="shared" si="9"/>
        <v>-</v>
      </c>
    </row>
    <row r="68" spans="1:16" ht="15.75" customHeight="1">
      <c r="A68" s="65" t="str">
        <f>IF(データとりまとめシート!B52="","-",データとりまとめシート!B52)</f>
        <v>-</v>
      </c>
      <c r="B68" s="365" t="str">
        <f>IF(A68="-","-",データとりまとめシート!C52)</f>
        <v>-</v>
      </c>
      <c r="C68" s="365"/>
      <c r="D68" s="55" t="str">
        <f>IF(データとりまとめシート!D52="","-",IF(データとりまとめシート!D52=1,"男","女"))</f>
        <v>-</v>
      </c>
      <c r="E68" s="375" t="str">
        <f>IF(データとりまとめシート!F52="","-",データとりまとめシート!F52)</f>
        <v>-</v>
      </c>
      <c r="F68" s="333"/>
      <c r="G68" s="261" t="str">
        <f t="shared" si="4"/>
        <v>-</v>
      </c>
      <c r="H68" s="262" t="s">
        <v>923</v>
      </c>
      <c r="I68" s="261" t="str">
        <f t="shared" si="5"/>
        <v>-</v>
      </c>
      <c r="J68" s="55" t="str">
        <f t="shared" si="6"/>
        <v>-</v>
      </c>
      <c r="K68" s="375" t="str">
        <f>IF(データとりまとめシート!J52="","-",データとりまとめシート!J52)</f>
        <v>-</v>
      </c>
      <c r="L68" s="333"/>
      <c r="M68" s="261" t="str">
        <f t="shared" si="7"/>
        <v>-</v>
      </c>
      <c r="N68" s="262" t="s">
        <v>923</v>
      </c>
      <c r="O68" s="261" t="str">
        <f t="shared" si="8"/>
        <v>-</v>
      </c>
      <c r="P68" s="55" t="str">
        <f t="shared" si="9"/>
        <v>-</v>
      </c>
    </row>
    <row r="69" spans="1:16" ht="15.75" customHeight="1">
      <c r="A69" s="65" t="str">
        <f>IF(データとりまとめシート!B53="","-",データとりまとめシート!B53)</f>
        <v>-</v>
      </c>
      <c r="B69" s="365" t="str">
        <f>IF(A69="-","-",データとりまとめシート!C53)</f>
        <v>-</v>
      </c>
      <c r="C69" s="365"/>
      <c r="D69" s="55" t="str">
        <f>IF(データとりまとめシート!D53="","-",IF(データとりまとめシート!D53=1,"男","女"))</f>
        <v>-</v>
      </c>
      <c r="E69" s="375" t="str">
        <f>IF(データとりまとめシート!F53="","-",データとりまとめシート!F53)</f>
        <v>-</v>
      </c>
      <c r="F69" s="333"/>
      <c r="G69" s="261" t="str">
        <f t="shared" si="4"/>
        <v>-</v>
      </c>
      <c r="H69" s="262" t="s">
        <v>923</v>
      </c>
      <c r="I69" s="261" t="str">
        <f t="shared" si="5"/>
        <v>-</v>
      </c>
      <c r="J69" s="55" t="str">
        <f t="shared" si="6"/>
        <v>-</v>
      </c>
      <c r="K69" s="375" t="str">
        <f>IF(データとりまとめシート!J53="","-",データとりまとめシート!J53)</f>
        <v>-</v>
      </c>
      <c r="L69" s="333"/>
      <c r="M69" s="261" t="str">
        <f t="shared" si="7"/>
        <v>-</v>
      </c>
      <c r="N69" s="262" t="s">
        <v>923</v>
      </c>
      <c r="O69" s="261" t="str">
        <f t="shared" si="8"/>
        <v>-</v>
      </c>
      <c r="P69" s="55" t="str">
        <f t="shared" si="9"/>
        <v>-</v>
      </c>
    </row>
    <row r="70" spans="1:16" ht="15.75" customHeight="1">
      <c r="A70" s="65" t="str">
        <f>IF(データとりまとめシート!B54="","-",データとりまとめシート!B54)</f>
        <v>-</v>
      </c>
      <c r="B70" s="365" t="str">
        <f>IF(A70="-","-",データとりまとめシート!C54)</f>
        <v>-</v>
      </c>
      <c r="C70" s="365"/>
      <c r="D70" s="55" t="str">
        <f>IF(データとりまとめシート!D54="","-",IF(データとりまとめシート!D54=1,"男","女"))</f>
        <v>-</v>
      </c>
      <c r="E70" s="375" t="str">
        <f>IF(データとりまとめシート!F54="","-",データとりまとめシート!F54)</f>
        <v>-</v>
      </c>
      <c r="F70" s="333"/>
      <c r="G70" s="261" t="str">
        <f t="shared" ref="G70:G101" si="10">IF($A70="-","-","")</f>
        <v>-</v>
      </c>
      <c r="H70" s="262" t="s">
        <v>923</v>
      </c>
      <c r="I70" s="261" t="str">
        <f t="shared" ref="I70:I101" si="11">IF($A70="-","-","")</f>
        <v>-</v>
      </c>
      <c r="J70" s="55" t="str">
        <f t="shared" ref="J70:J101" si="12">IF(A70="-","-","")</f>
        <v>-</v>
      </c>
      <c r="K70" s="375" t="str">
        <f>IF(データとりまとめシート!J54="","-",データとりまとめシート!J54)</f>
        <v>-</v>
      </c>
      <c r="L70" s="333"/>
      <c r="M70" s="261" t="str">
        <f t="shared" ref="M70:M101" si="13">IF($A70="-","-","")</f>
        <v>-</v>
      </c>
      <c r="N70" s="262" t="s">
        <v>923</v>
      </c>
      <c r="O70" s="261" t="str">
        <f t="shared" ref="O70:O101" si="14">IF($A70="-","-","")</f>
        <v>-</v>
      </c>
      <c r="P70" s="55" t="str">
        <f t="shared" ref="P70:P101" si="15">IF(A70="-","-","")</f>
        <v>-</v>
      </c>
    </row>
    <row r="71" spans="1:16" ht="15.75" customHeight="1">
      <c r="A71" s="65" t="str">
        <f>IF(データとりまとめシート!B55="","-",データとりまとめシート!B55)</f>
        <v>-</v>
      </c>
      <c r="B71" s="365" t="str">
        <f>IF(A71="-","-",データとりまとめシート!C55)</f>
        <v>-</v>
      </c>
      <c r="C71" s="365"/>
      <c r="D71" s="55" t="str">
        <f>IF(データとりまとめシート!D55="","-",IF(データとりまとめシート!D55=1,"男","女"))</f>
        <v>-</v>
      </c>
      <c r="E71" s="375" t="str">
        <f>IF(データとりまとめシート!F55="","-",データとりまとめシート!F55)</f>
        <v>-</v>
      </c>
      <c r="F71" s="333"/>
      <c r="G71" s="261" t="str">
        <f t="shared" si="10"/>
        <v>-</v>
      </c>
      <c r="H71" s="262" t="s">
        <v>923</v>
      </c>
      <c r="I71" s="261" t="str">
        <f t="shared" si="11"/>
        <v>-</v>
      </c>
      <c r="J71" s="55" t="str">
        <f t="shared" si="12"/>
        <v>-</v>
      </c>
      <c r="K71" s="375" t="str">
        <f>IF(データとりまとめシート!J55="","-",データとりまとめシート!J55)</f>
        <v>-</v>
      </c>
      <c r="L71" s="333"/>
      <c r="M71" s="261" t="str">
        <f t="shared" si="13"/>
        <v>-</v>
      </c>
      <c r="N71" s="262" t="s">
        <v>923</v>
      </c>
      <c r="O71" s="261" t="str">
        <f t="shared" si="14"/>
        <v>-</v>
      </c>
      <c r="P71" s="55" t="str">
        <f t="shared" si="15"/>
        <v>-</v>
      </c>
    </row>
    <row r="72" spans="1:16" ht="15.75" customHeight="1">
      <c r="A72" s="65" t="str">
        <f>IF(データとりまとめシート!B56="","-",データとりまとめシート!B56)</f>
        <v>-</v>
      </c>
      <c r="B72" s="365" t="str">
        <f>IF(A72="-","-",データとりまとめシート!C56)</f>
        <v>-</v>
      </c>
      <c r="C72" s="365"/>
      <c r="D72" s="55" t="str">
        <f>IF(データとりまとめシート!D56="","-",IF(データとりまとめシート!D56=1,"男","女"))</f>
        <v>-</v>
      </c>
      <c r="E72" s="375" t="str">
        <f>IF(データとりまとめシート!F56="","-",データとりまとめシート!F56)</f>
        <v>-</v>
      </c>
      <c r="F72" s="333"/>
      <c r="G72" s="261" t="str">
        <f t="shared" si="10"/>
        <v>-</v>
      </c>
      <c r="H72" s="262" t="s">
        <v>923</v>
      </c>
      <c r="I72" s="261" t="str">
        <f t="shared" si="11"/>
        <v>-</v>
      </c>
      <c r="J72" s="55" t="str">
        <f t="shared" si="12"/>
        <v>-</v>
      </c>
      <c r="K72" s="375" t="str">
        <f>IF(データとりまとめシート!J56="","-",データとりまとめシート!J56)</f>
        <v>-</v>
      </c>
      <c r="L72" s="333"/>
      <c r="M72" s="261" t="str">
        <f t="shared" si="13"/>
        <v>-</v>
      </c>
      <c r="N72" s="262" t="s">
        <v>923</v>
      </c>
      <c r="O72" s="261" t="str">
        <f t="shared" si="14"/>
        <v>-</v>
      </c>
      <c r="P72" s="55" t="str">
        <f t="shared" si="15"/>
        <v>-</v>
      </c>
    </row>
    <row r="73" spans="1:16" ht="15.75" customHeight="1">
      <c r="A73" s="65" t="str">
        <f>IF(データとりまとめシート!B57="","-",データとりまとめシート!B57)</f>
        <v>-</v>
      </c>
      <c r="B73" s="365" t="str">
        <f>IF(A73="-","-",データとりまとめシート!C57)</f>
        <v>-</v>
      </c>
      <c r="C73" s="365"/>
      <c r="D73" s="55" t="str">
        <f>IF(データとりまとめシート!D57="","-",IF(データとりまとめシート!D57=1,"男","女"))</f>
        <v>-</v>
      </c>
      <c r="E73" s="375" t="str">
        <f>IF(データとりまとめシート!F57="","-",データとりまとめシート!F57)</f>
        <v>-</v>
      </c>
      <c r="F73" s="333"/>
      <c r="G73" s="261" t="str">
        <f t="shared" si="10"/>
        <v>-</v>
      </c>
      <c r="H73" s="262" t="s">
        <v>923</v>
      </c>
      <c r="I73" s="261" t="str">
        <f t="shared" si="11"/>
        <v>-</v>
      </c>
      <c r="J73" s="55" t="str">
        <f t="shared" si="12"/>
        <v>-</v>
      </c>
      <c r="K73" s="375" t="str">
        <f>IF(データとりまとめシート!J57="","-",データとりまとめシート!J57)</f>
        <v>-</v>
      </c>
      <c r="L73" s="333"/>
      <c r="M73" s="261" t="str">
        <f t="shared" si="13"/>
        <v>-</v>
      </c>
      <c r="N73" s="262" t="s">
        <v>923</v>
      </c>
      <c r="O73" s="261" t="str">
        <f t="shared" si="14"/>
        <v>-</v>
      </c>
      <c r="P73" s="55" t="str">
        <f t="shared" si="15"/>
        <v>-</v>
      </c>
    </row>
    <row r="74" spans="1:16" ht="15.75" customHeight="1">
      <c r="A74" s="65" t="str">
        <f>IF(データとりまとめシート!B58="","-",データとりまとめシート!B58)</f>
        <v>-</v>
      </c>
      <c r="B74" s="365" t="str">
        <f>IF(A74="-","-",データとりまとめシート!C58)</f>
        <v>-</v>
      </c>
      <c r="C74" s="365"/>
      <c r="D74" s="55" t="str">
        <f>IF(データとりまとめシート!D58="","-",IF(データとりまとめシート!D58=1,"男","女"))</f>
        <v>-</v>
      </c>
      <c r="E74" s="375" t="str">
        <f>IF(データとりまとめシート!F58="","-",データとりまとめシート!F58)</f>
        <v>-</v>
      </c>
      <c r="F74" s="333"/>
      <c r="G74" s="261" t="str">
        <f t="shared" si="10"/>
        <v>-</v>
      </c>
      <c r="H74" s="262" t="s">
        <v>923</v>
      </c>
      <c r="I74" s="261" t="str">
        <f t="shared" si="11"/>
        <v>-</v>
      </c>
      <c r="J74" s="55" t="str">
        <f t="shared" si="12"/>
        <v>-</v>
      </c>
      <c r="K74" s="375" t="str">
        <f>IF(データとりまとめシート!J58="","-",データとりまとめシート!J58)</f>
        <v>-</v>
      </c>
      <c r="L74" s="333"/>
      <c r="M74" s="261" t="str">
        <f t="shared" si="13"/>
        <v>-</v>
      </c>
      <c r="N74" s="262" t="s">
        <v>923</v>
      </c>
      <c r="O74" s="261" t="str">
        <f t="shared" si="14"/>
        <v>-</v>
      </c>
      <c r="P74" s="55" t="str">
        <f t="shared" si="15"/>
        <v>-</v>
      </c>
    </row>
    <row r="75" spans="1:16" ht="15.75" customHeight="1">
      <c r="A75" s="65" t="str">
        <f>IF(データとりまとめシート!B59="","-",データとりまとめシート!B59)</f>
        <v>-</v>
      </c>
      <c r="B75" s="365" t="str">
        <f>IF(A75="-","-",データとりまとめシート!C59)</f>
        <v>-</v>
      </c>
      <c r="C75" s="365"/>
      <c r="D75" s="55" t="str">
        <f>IF(データとりまとめシート!D59="","-",IF(データとりまとめシート!D59=1,"男","女"))</f>
        <v>-</v>
      </c>
      <c r="E75" s="375" t="str">
        <f>IF(データとりまとめシート!F59="","-",データとりまとめシート!F59)</f>
        <v>-</v>
      </c>
      <c r="F75" s="333"/>
      <c r="G75" s="261" t="str">
        <f t="shared" si="10"/>
        <v>-</v>
      </c>
      <c r="H75" s="262" t="s">
        <v>923</v>
      </c>
      <c r="I75" s="261" t="str">
        <f t="shared" si="11"/>
        <v>-</v>
      </c>
      <c r="J75" s="55" t="str">
        <f t="shared" si="12"/>
        <v>-</v>
      </c>
      <c r="K75" s="375" t="str">
        <f>IF(データとりまとめシート!J59="","-",データとりまとめシート!J59)</f>
        <v>-</v>
      </c>
      <c r="L75" s="333"/>
      <c r="M75" s="261" t="str">
        <f t="shared" si="13"/>
        <v>-</v>
      </c>
      <c r="N75" s="262" t="s">
        <v>923</v>
      </c>
      <c r="O75" s="261" t="str">
        <f t="shared" si="14"/>
        <v>-</v>
      </c>
      <c r="P75" s="55" t="str">
        <f t="shared" si="15"/>
        <v>-</v>
      </c>
    </row>
    <row r="76" spans="1:16" ht="15.75" customHeight="1">
      <c r="A76" s="65" t="str">
        <f>IF(データとりまとめシート!B60="","-",データとりまとめシート!B60)</f>
        <v>-</v>
      </c>
      <c r="B76" s="365" t="str">
        <f>IF(A76="-","-",データとりまとめシート!C60)</f>
        <v>-</v>
      </c>
      <c r="C76" s="365"/>
      <c r="D76" s="55" t="str">
        <f>IF(データとりまとめシート!D60="","-",IF(データとりまとめシート!D60=1,"男","女"))</f>
        <v>-</v>
      </c>
      <c r="E76" s="375" t="str">
        <f>IF(データとりまとめシート!F60="","-",データとりまとめシート!F60)</f>
        <v>-</v>
      </c>
      <c r="F76" s="333"/>
      <c r="G76" s="261" t="str">
        <f t="shared" si="10"/>
        <v>-</v>
      </c>
      <c r="H76" s="262" t="s">
        <v>923</v>
      </c>
      <c r="I76" s="261" t="str">
        <f t="shared" si="11"/>
        <v>-</v>
      </c>
      <c r="J76" s="55" t="str">
        <f t="shared" si="12"/>
        <v>-</v>
      </c>
      <c r="K76" s="375" t="str">
        <f>IF(データとりまとめシート!J60="","-",データとりまとめシート!J60)</f>
        <v>-</v>
      </c>
      <c r="L76" s="333"/>
      <c r="M76" s="261" t="str">
        <f t="shared" si="13"/>
        <v>-</v>
      </c>
      <c r="N76" s="262" t="s">
        <v>923</v>
      </c>
      <c r="O76" s="261" t="str">
        <f t="shared" si="14"/>
        <v>-</v>
      </c>
      <c r="P76" s="55" t="str">
        <f t="shared" si="15"/>
        <v>-</v>
      </c>
    </row>
    <row r="77" spans="1:16" ht="15.75" customHeight="1">
      <c r="A77" s="65" t="str">
        <f>IF(データとりまとめシート!B61="","-",データとりまとめシート!B61)</f>
        <v>-</v>
      </c>
      <c r="B77" s="365" t="str">
        <f>IF(A77="-","-",データとりまとめシート!C61)</f>
        <v>-</v>
      </c>
      <c r="C77" s="365"/>
      <c r="D77" s="55" t="str">
        <f>IF(データとりまとめシート!D61="","-",IF(データとりまとめシート!D61=1,"男","女"))</f>
        <v>-</v>
      </c>
      <c r="E77" s="375" t="str">
        <f>IF(データとりまとめシート!F61="","-",データとりまとめシート!F61)</f>
        <v>-</v>
      </c>
      <c r="F77" s="333"/>
      <c r="G77" s="261" t="str">
        <f t="shared" si="10"/>
        <v>-</v>
      </c>
      <c r="H77" s="262" t="s">
        <v>923</v>
      </c>
      <c r="I77" s="261" t="str">
        <f t="shared" si="11"/>
        <v>-</v>
      </c>
      <c r="J77" s="55" t="str">
        <f t="shared" si="12"/>
        <v>-</v>
      </c>
      <c r="K77" s="375" t="str">
        <f>IF(データとりまとめシート!J61="","-",データとりまとめシート!J61)</f>
        <v>-</v>
      </c>
      <c r="L77" s="333"/>
      <c r="M77" s="261" t="str">
        <f t="shared" si="13"/>
        <v>-</v>
      </c>
      <c r="N77" s="262" t="s">
        <v>923</v>
      </c>
      <c r="O77" s="261" t="str">
        <f t="shared" si="14"/>
        <v>-</v>
      </c>
      <c r="P77" s="55" t="str">
        <f t="shared" si="15"/>
        <v>-</v>
      </c>
    </row>
    <row r="78" spans="1:16" ht="15.75" customHeight="1">
      <c r="A78" s="65" t="str">
        <f>IF(データとりまとめシート!B62="","-",データとりまとめシート!B62)</f>
        <v>-</v>
      </c>
      <c r="B78" s="365" t="str">
        <f>IF(A78="-","-",データとりまとめシート!C62)</f>
        <v>-</v>
      </c>
      <c r="C78" s="365"/>
      <c r="D78" s="55" t="str">
        <f>IF(データとりまとめシート!D62="","-",IF(データとりまとめシート!D62=1,"男","女"))</f>
        <v>-</v>
      </c>
      <c r="E78" s="375" t="str">
        <f>IF(データとりまとめシート!F62="","-",データとりまとめシート!F62)</f>
        <v>-</v>
      </c>
      <c r="F78" s="333"/>
      <c r="G78" s="261" t="str">
        <f t="shared" si="10"/>
        <v>-</v>
      </c>
      <c r="H78" s="262" t="s">
        <v>923</v>
      </c>
      <c r="I78" s="261" t="str">
        <f t="shared" si="11"/>
        <v>-</v>
      </c>
      <c r="J78" s="55" t="str">
        <f t="shared" si="12"/>
        <v>-</v>
      </c>
      <c r="K78" s="375" t="str">
        <f>IF(データとりまとめシート!J62="","-",データとりまとめシート!J62)</f>
        <v>-</v>
      </c>
      <c r="L78" s="333"/>
      <c r="M78" s="261" t="str">
        <f t="shared" si="13"/>
        <v>-</v>
      </c>
      <c r="N78" s="262" t="s">
        <v>923</v>
      </c>
      <c r="O78" s="261" t="str">
        <f t="shared" si="14"/>
        <v>-</v>
      </c>
      <c r="P78" s="55" t="str">
        <f t="shared" si="15"/>
        <v>-</v>
      </c>
    </row>
    <row r="79" spans="1:16" ht="15.75" customHeight="1">
      <c r="A79" s="65" t="str">
        <f>IF(データとりまとめシート!B63="","-",データとりまとめシート!B63)</f>
        <v>-</v>
      </c>
      <c r="B79" s="365" t="str">
        <f>IF(A79="-","-",データとりまとめシート!C63)</f>
        <v>-</v>
      </c>
      <c r="C79" s="365"/>
      <c r="D79" s="55" t="str">
        <f>IF(データとりまとめシート!D63="","-",IF(データとりまとめシート!D63=1,"男","女"))</f>
        <v>-</v>
      </c>
      <c r="E79" s="375" t="str">
        <f>IF(データとりまとめシート!F63="","-",データとりまとめシート!F63)</f>
        <v>-</v>
      </c>
      <c r="F79" s="333"/>
      <c r="G79" s="261" t="str">
        <f t="shared" si="10"/>
        <v>-</v>
      </c>
      <c r="H79" s="262" t="s">
        <v>923</v>
      </c>
      <c r="I79" s="261" t="str">
        <f t="shared" si="11"/>
        <v>-</v>
      </c>
      <c r="J79" s="55" t="str">
        <f t="shared" si="12"/>
        <v>-</v>
      </c>
      <c r="K79" s="375" t="str">
        <f>IF(データとりまとめシート!J63="","-",データとりまとめシート!J63)</f>
        <v>-</v>
      </c>
      <c r="L79" s="333"/>
      <c r="M79" s="261" t="str">
        <f t="shared" si="13"/>
        <v>-</v>
      </c>
      <c r="N79" s="262" t="s">
        <v>923</v>
      </c>
      <c r="O79" s="261" t="str">
        <f t="shared" si="14"/>
        <v>-</v>
      </c>
      <c r="P79" s="55" t="str">
        <f t="shared" si="15"/>
        <v>-</v>
      </c>
    </row>
    <row r="80" spans="1:16" ht="15.75" customHeight="1">
      <c r="A80" s="65" t="str">
        <f>IF(データとりまとめシート!B64="","-",データとりまとめシート!B64)</f>
        <v>-</v>
      </c>
      <c r="B80" s="365" t="str">
        <f>IF(A80="-","-",データとりまとめシート!C64)</f>
        <v>-</v>
      </c>
      <c r="C80" s="365"/>
      <c r="D80" s="55" t="str">
        <f>IF(データとりまとめシート!D64="","-",IF(データとりまとめシート!D64=1,"男","女"))</f>
        <v>-</v>
      </c>
      <c r="E80" s="375" t="str">
        <f>IF(データとりまとめシート!F64="","-",データとりまとめシート!F64)</f>
        <v>-</v>
      </c>
      <c r="F80" s="333"/>
      <c r="G80" s="261" t="str">
        <f t="shared" si="10"/>
        <v>-</v>
      </c>
      <c r="H80" s="262" t="s">
        <v>923</v>
      </c>
      <c r="I80" s="261" t="str">
        <f t="shared" si="11"/>
        <v>-</v>
      </c>
      <c r="J80" s="55" t="str">
        <f t="shared" si="12"/>
        <v>-</v>
      </c>
      <c r="K80" s="375" t="str">
        <f>IF(データとりまとめシート!J64="","-",データとりまとめシート!J64)</f>
        <v>-</v>
      </c>
      <c r="L80" s="333"/>
      <c r="M80" s="261" t="str">
        <f t="shared" si="13"/>
        <v>-</v>
      </c>
      <c r="N80" s="262" t="s">
        <v>923</v>
      </c>
      <c r="O80" s="261" t="str">
        <f t="shared" si="14"/>
        <v>-</v>
      </c>
      <c r="P80" s="55" t="str">
        <f t="shared" si="15"/>
        <v>-</v>
      </c>
    </row>
    <row r="81" spans="1:17" ht="15.75" customHeight="1">
      <c r="A81" s="65" t="str">
        <f>IF(データとりまとめシート!B65="","-",データとりまとめシート!B65)</f>
        <v>-</v>
      </c>
      <c r="B81" s="365" t="str">
        <f>IF(A81="-","-",データとりまとめシート!C65)</f>
        <v>-</v>
      </c>
      <c r="C81" s="365"/>
      <c r="D81" s="55" t="str">
        <f>IF(データとりまとめシート!D65="","-",IF(データとりまとめシート!D65=1,"男","女"))</f>
        <v>-</v>
      </c>
      <c r="E81" s="375" t="str">
        <f>IF(データとりまとめシート!F65="","-",データとりまとめシート!F65)</f>
        <v>-</v>
      </c>
      <c r="F81" s="333"/>
      <c r="G81" s="261" t="str">
        <f t="shared" si="10"/>
        <v>-</v>
      </c>
      <c r="H81" s="262" t="s">
        <v>923</v>
      </c>
      <c r="I81" s="261" t="str">
        <f t="shared" si="11"/>
        <v>-</v>
      </c>
      <c r="J81" s="55" t="str">
        <f t="shared" si="12"/>
        <v>-</v>
      </c>
      <c r="K81" s="375" t="str">
        <f>IF(データとりまとめシート!J65="","-",データとりまとめシート!J65)</f>
        <v>-</v>
      </c>
      <c r="L81" s="333"/>
      <c r="M81" s="261" t="str">
        <f t="shared" si="13"/>
        <v>-</v>
      </c>
      <c r="N81" s="262" t="s">
        <v>923</v>
      </c>
      <c r="O81" s="261" t="str">
        <f t="shared" si="14"/>
        <v>-</v>
      </c>
      <c r="P81" s="55" t="str">
        <f t="shared" si="15"/>
        <v>-</v>
      </c>
    </row>
    <row r="82" spans="1:17" ht="15.75" customHeight="1">
      <c r="A82" s="65" t="str">
        <f>IF(データとりまとめシート!B66="","-",データとりまとめシート!B66)</f>
        <v>-</v>
      </c>
      <c r="B82" s="365" t="str">
        <f>IF(A82="-","-",データとりまとめシート!C66)</f>
        <v>-</v>
      </c>
      <c r="C82" s="365"/>
      <c r="D82" s="55" t="str">
        <f>IF(データとりまとめシート!D66="","-",IF(データとりまとめシート!D66=1,"男","女"))</f>
        <v>-</v>
      </c>
      <c r="E82" s="375" t="str">
        <f>IF(データとりまとめシート!F66="","-",データとりまとめシート!F66)</f>
        <v>-</v>
      </c>
      <c r="F82" s="333"/>
      <c r="G82" s="261" t="str">
        <f t="shared" si="10"/>
        <v>-</v>
      </c>
      <c r="H82" s="262" t="s">
        <v>923</v>
      </c>
      <c r="I82" s="261" t="str">
        <f t="shared" si="11"/>
        <v>-</v>
      </c>
      <c r="J82" s="55" t="str">
        <f t="shared" si="12"/>
        <v>-</v>
      </c>
      <c r="K82" s="375" t="str">
        <f>IF(データとりまとめシート!J66="","-",データとりまとめシート!J66)</f>
        <v>-</v>
      </c>
      <c r="L82" s="333"/>
      <c r="M82" s="261" t="str">
        <f t="shared" si="13"/>
        <v>-</v>
      </c>
      <c r="N82" s="262" t="s">
        <v>923</v>
      </c>
      <c r="O82" s="261" t="str">
        <f t="shared" si="14"/>
        <v>-</v>
      </c>
      <c r="P82" s="55" t="str">
        <f t="shared" si="15"/>
        <v>-</v>
      </c>
    </row>
    <row r="83" spans="1:17" ht="15.75" customHeight="1">
      <c r="A83" s="65" t="str">
        <f>IF(データとりまとめシート!B67="","-",データとりまとめシート!B67)</f>
        <v>-</v>
      </c>
      <c r="B83" s="365" t="str">
        <f>IF(A83="-","-",データとりまとめシート!C67)</f>
        <v>-</v>
      </c>
      <c r="C83" s="365"/>
      <c r="D83" s="55" t="str">
        <f>IF(データとりまとめシート!D67="","-",IF(データとりまとめシート!D67=1,"男","女"))</f>
        <v>-</v>
      </c>
      <c r="E83" s="375" t="str">
        <f>IF(データとりまとめシート!F67="","-",データとりまとめシート!F67)</f>
        <v>-</v>
      </c>
      <c r="F83" s="333"/>
      <c r="G83" s="261" t="str">
        <f t="shared" si="10"/>
        <v>-</v>
      </c>
      <c r="H83" s="262" t="s">
        <v>923</v>
      </c>
      <c r="I83" s="261" t="str">
        <f t="shared" si="11"/>
        <v>-</v>
      </c>
      <c r="J83" s="55" t="str">
        <f t="shared" si="12"/>
        <v>-</v>
      </c>
      <c r="K83" s="375" t="str">
        <f>IF(データとりまとめシート!J67="","-",データとりまとめシート!J67)</f>
        <v>-</v>
      </c>
      <c r="L83" s="333"/>
      <c r="M83" s="261" t="str">
        <f t="shared" si="13"/>
        <v>-</v>
      </c>
      <c r="N83" s="262" t="s">
        <v>923</v>
      </c>
      <c r="O83" s="261" t="str">
        <f t="shared" si="14"/>
        <v>-</v>
      </c>
      <c r="P83" s="55" t="str">
        <f t="shared" si="15"/>
        <v>-</v>
      </c>
    </row>
    <row r="84" spans="1:17" ht="15.75" customHeight="1">
      <c r="A84" s="65" t="str">
        <f>IF(データとりまとめシート!B68="","-",データとりまとめシート!B68)</f>
        <v>-</v>
      </c>
      <c r="B84" s="365" t="str">
        <f>IF(A84="-","-",データとりまとめシート!C68)</f>
        <v>-</v>
      </c>
      <c r="C84" s="365"/>
      <c r="D84" s="55" t="str">
        <f>IF(データとりまとめシート!D68="","-",IF(データとりまとめシート!D68=1,"男","女"))</f>
        <v>-</v>
      </c>
      <c r="E84" s="375" t="str">
        <f>IF(データとりまとめシート!F68="","-",データとりまとめシート!F68)</f>
        <v>-</v>
      </c>
      <c r="F84" s="333"/>
      <c r="G84" s="261" t="str">
        <f t="shared" si="10"/>
        <v>-</v>
      </c>
      <c r="H84" s="262" t="s">
        <v>923</v>
      </c>
      <c r="I84" s="261" t="str">
        <f t="shared" si="11"/>
        <v>-</v>
      </c>
      <c r="J84" s="55" t="str">
        <f t="shared" si="12"/>
        <v>-</v>
      </c>
      <c r="K84" s="375" t="str">
        <f>IF(データとりまとめシート!J68="","-",データとりまとめシート!J68)</f>
        <v>-</v>
      </c>
      <c r="L84" s="333"/>
      <c r="M84" s="261" t="str">
        <f t="shared" si="13"/>
        <v>-</v>
      </c>
      <c r="N84" s="262" t="s">
        <v>923</v>
      </c>
      <c r="O84" s="261" t="str">
        <f t="shared" si="14"/>
        <v>-</v>
      </c>
      <c r="P84" s="55" t="str">
        <f t="shared" si="15"/>
        <v>-</v>
      </c>
    </row>
    <row r="85" spans="1:17" ht="15.75" customHeight="1">
      <c r="A85" s="65" t="str">
        <f>IF(データとりまとめシート!B69="","-",データとりまとめシート!B69)</f>
        <v>-</v>
      </c>
      <c r="B85" s="365" t="str">
        <f>IF(A85="-","-",データとりまとめシート!C69)</f>
        <v>-</v>
      </c>
      <c r="C85" s="365"/>
      <c r="D85" s="55" t="str">
        <f>IF(データとりまとめシート!D69="","-",IF(データとりまとめシート!D69=1,"男","女"))</f>
        <v>-</v>
      </c>
      <c r="E85" s="375" t="str">
        <f>IF(データとりまとめシート!F69="","-",データとりまとめシート!F69)</f>
        <v>-</v>
      </c>
      <c r="F85" s="333"/>
      <c r="G85" s="261" t="str">
        <f t="shared" si="10"/>
        <v>-</v>
      </c>
      <c r="H85" s="262" t="s">
        <v>923</v>
      </c>
      <c r="I85" s="261" t="str">
        <f t="shared" si="11"/>
        <v>-</v>
      </c>
      <c r="J85" s="55" t="str">
        <f t="shared" si="12"/>
        <v>-</v>
      </c>
      <c r="K85" s="375" t="str">
        <f>IF(データとりまとめシート!J69="","-",データとりまとめシート!J69)</f>
        <v>-</v>
      </c>
      <c r="L85" s="333"/>
      <c r="M85" s="261" t="str">
        <f t="shared" si="13"/>
        <v>-</v>
      </c>
      <c r="N85" s="262" t="s">
        <v>923</v>
      </c>
      <c r="O85" s="261" t="str">
        <f t="shared" si="14"/>
        <v>-</v>
      </c>
      <c r="P85" s="55" t="str">
        <f t="shared" si="15"/>
        <v>-</v>
      </c>
    </row>
    <row r="86" spans="1:17" ht="15.75" customHeight="1">
      <c r="A86" s="65" t="str">
        <f>IF(データとりまとめシート!B70="","-",データとりまとめシート!B70)</f>
        <v>-</v>
      </c>
      <c r="B86" s="365" t="str">
        <f>IF(A86="-","-",データとりまとめシート!C70)</f>
        <v>-</v>
      </c>
      <c r="C86" s="365"/>
      <c r="D86" s="55" t="str">
        <f>IF(データとりまとめシート!D70="","-",IF(データとりまとめシート!D70=1,"男","女"))</f>
        <v>-</v>
      </c>
      <c r="E86" s="375" t="str">
        <f>IF(データとりまとめシート!F70="","-",データとりまとめシート!F70)</f>
        <v>-</v>
      </c>
      <c r="F86" s="333"/>
      <c r="G86" s="261" t="str">
        <f t="shared" si="10"/>
        <v>-</v>
      </c>
      <c r="H86" s="262" t="s">
        <v>923</v>
      </c>
      <c r="I86" s="261" t="str">
        <f t="shared" si="11"/>
        <v>-</v>
      </c>
      <c r="J86" s="55" t="str">
        <f t="shared" si="12"/>
        <v>-</v>
      </c>
      <c r="K86" s="375" t="str">
        <f>IF(データとりまとめシート!J70="","-",データとりまとめシート!J70)</f>
        <v>-</v>
      </c>
      <c r="L86" s="333"/>
      <c r="M86" s="261" t="str">
        <f t="shared" si="13"/>
        <v>-</v>
      </c>
      <c r="N86" s="262" t="s">
        <v>923</v>
      </c>
      <c r="O86" s="261" t="str">
        <f t="shared" si="14"/>
        <v>-</v>
      </c>
      <c r="P86" s="55" t="str">
        <f t="shared" si="15"/>
        <v>-</v>
      </c>
    </row>
    <row r="87" spans="1:17" ht="15.75" customHeight="1">
      <c r="A87" s="65" t="str">
        <f>IF(データとりまとめシート!B71="","-",データとりまとめシート!B71)</f>
        <v>-</v>
      </c>
      <c r="B87" s="365" t="str">
        <f>IF(A87="-","-",データとりまとめシート!C71)</f>
        <v>-</v>
      </c>
      <c r="C87" s="365"/>
      <c r="D87" s="55" t="str">
        <f>IF(データとりまとめシート!D71="","-",IF(データとりまとめシート!D71=1,"男","女"))</f>
        <v>-</v>
      </c>
      <c r="E87" s="375" t="str">
        <f>IF(データとりまとめシート!F71="","-",データとりまとめシート!F71)</f>
        <v>-</v>
      </c>
      <c r="F87" s="333"/>
      <c r="G87" s="261" t="str">
        <f t="shared" si="10"/>
        <v>-</v>
      </c>
      <c r="H87" s="262" t="s">
        <v>923</v>
      </c>
      <c r="I87" s="261" t="str">
        <f t="shared" si="11"/>
        <v>-</v>
      </c>
      <c r="J87" s="55" t="str">
        <f t="shared" si="12"/>
        <v>-</v>
      </c>
      <c r="K87" s="375" t="str">
        <f>IF(データとりまとめシート!J71="","-",データとりまとめシート!J71)</f>
        <v>-</v>
      </c>
      <c r="L87" s="333"/>
      <c r="M87" s="261" t="str">
        <f t="shared" si="13"/>
        <v>-</v>
      </c>
      <c r="N87" s="262" t="s">
        <v>923</v>
      </c>
      <c r="O87" s="261" t="str">
        <f t="shared" si="14"/>
        <v>-</v>
      </c>
      <c r="P87" s="55" t="str">
        <f t="shared" si="15"/>
        <v>-</v>
      </c>
    </row>
    <row r="88" spans="1:17" ht="15.75" customHeight="1">
      <c r="A88" s="65" t="str">
        <f>IF(データとりまとめシート!B72="","-",データとりまとめシート!B72)</f>
        <v>-</v>
      </c>
      <c r="B88" s="365" t="str">
        <f>IF(A88="-","-",データとりまとめシート!C72)</f>
        <v>-</v>
      </c>
      <c r="C88" s="365"/>
      <c r="D88" s="55" t="str">
        <f>IF(データとりまとめシート!D72="","-",IF(データとりまとめシート!D72=1,"男","女"))</f>
        <v>-</v>
      </c>
      <c r="E88" s="375" t="str">
        <f>IF(データとりまとめシート!F72="","-",データとりまとめシート!F72)</f>
        <v>-</v>
      </c>
      <c r="F88" s="333"/>
      <c r="G88" s="261" t="str">
        <f t="shared" si="10"/>
        <v>-</v>
      </c>
      <c r="H88" s="262" t="s">
        <v>923</v>
      </c>
      <c r="I88" s="261" t="str">
        <f t="shared" si="11"/>
        <v>-</v>
      </c>
      <c r="J88" s="55" t="str">
        <f t="shared" si="12"/>
        <v>-</v>
      </c>
      <c r="K88" s="375" t="str">
        <f>IF(データとりまとめシート!J72="","-",データとりまとめシート!J72)</f>
        <v>-</v>
      </c>
      <c r="L88" s="333"/>
      <c r="M88" s="261" t="str">
        <f t="shared" si="13"/>
        <v>-</v>
      </c>
      <c r="N88" s="262" t="s">
        <v>923</v>
      </c>
      <c r="O88" s="261" t="str">
        <f t="shared" si="14"/>
        <v>-</v>
      </c>
      <c r="P88" s="55" t="str">
        <f t="shared" si="15"/>
        <v>-</v>
      </c>
    </row>
    <row r="89" spans="1:17" ht="15.75" customHeight="1">
      <c r="A89" s="65" t="str">
        <f>IF(データとりまとめシート!B73="","-",データとりまとめシート!B73)</f>
        <v>-</v>
      </c>
      <c r="B89" s="365" t="str">
        <f>IF(A89="-","-",データとりまとめシート!C73)</f>
        <v>-</v>
      </c>
      <c r="C89" s="365"/>
      <c r="D89" s="55" t="str">
        <f>IF(データとりまとめシート!D73="","-",IF(データとりまとめシート!D73=1,"男","女"))</f>
        <v>-</v>
      </c>
      <c r="E89" s="375" t="str">
        <f>IF(データとりまとめシート!F73="","-",データとりまとめシート!F73)</f>
        <v>-</v>
      </c>
      <c r="F89" s="333"/>
      <c r="G89" s="261" t="str">
        <f t="shared" si="10"/>
        <v>-</v>
      </c>
      <c r="H89" s="262" t="s">
        <v>923</v>
      </c>
      <c r="I89" s="261" t="str">
        <f t="shared" si="11"/>
        <v>-</v>
      </c>
      <c r="J89" s="55" t="str">
        <f t="shared" si="12"/>
        <v>-</v>
      </c>
      <c r="K89" s="375" t="str">
        <f>IF(データとりまとめシート!J73="","-",データとりまとめシート!J73)</f>
        <v>-</v>
      </c>
      <c r="L89" s="333"/>
      <c r="M89" s="261" t="str">
        <f t="shared" si="13"/>
        <v>-</v>
      </c>
      <c r="N89" s="262" t="s">
        <v>923</v>
      </c>
      <c r="O89" s="261" t="str">
        <f t="shared" si="14"/>
        <v>-</v>
      </c>
      <c r="P89" s="55" t="str">
        <f t="shared" si="15"/>
        <v>-</v>
      </c>
    </row>
    <row r="90" spans="1:17" ht="15.75" customHeight="1">
      <c r="A90" s="65" t="str">
        <f>IF(データとりまとめシート!B74="","-",データとりまとめシート!B74)</f>
        <v>-</v>
      </c>
      <c r="B90" s="365" t="str">
        <f>IF(A90="-","-",データとりまとめシート!C74)</f>
        <v>-</v>
      </c>
      <c r="C90" s="365"/>
      <c r="D90" s="55" t="str">
        <f>IF(データとりまとめシート!D74="","-",IF(データとりまとめシート!D74=1,"男","女"))</f>
        <v>-</v>
      </c>
      <c r="E90" s="375" t="str">
        <f>IF(データとりまとめシート!F74="","-",データとりまとめシート!F74)</f>
        <v>-</v>
      </c>
      <c r="F90" s="333"/>
      <c r="G90" s="261" t="str">
        <f t="shared" si="10"/>
        <v>-</v>
      </c>
      <c r="H90" s="262" t="s">
        <v>923</v>
      </c>
      <c r="I90" s="261" t="str">
        <f t="shared" si="11"/>
        <v>-</v>
      </c>
      <c r="J90" s="55" t="str">
        <f t="shared" si="12"/>
        <v>-</v>
      </c>
      <c r="K90" s="375" t="str">
        <f>IF(データとりまとめシート!J74="","-",データとりまとめシート!J74)</f>
        <v>-</v>
      </c>
      <c r="L90" s="333"/>
      <c r="M90" s="261" t="str">
        <f t="shared" si="13"/>
        <v>-</v>
      </c>
      <c r="N90" s="262" t="s">
        <v>923</v>
      </c>
      <c r="O90" s="261" t="str">
        <f t="shared" si="14"/>
        <v>-</v>
      </c>
      <c r="P90" s="55" t="str">
        <f t="shared" si="15"/>
        <v>-</v>
      </c>
      <c r="Q90" s="30" t="str">
        <f>N3&amp;"②"</f>
        <v>0②</v>
      </c>
    </row>
    <row r="91" spans="1:17" ht="15.75" customHeight="1">
      <c r="A91" s="65" t="str">
        <f>IF(データとりまとめシート!B75="","-",データとりまとめシート!B75)</f>
        <v>-</v>
      </c>
      <c r="B91" s="365" t="str">
        <f>IF(A91="-","-",データとりまとめシート!C75)</f>
        <v>-</v>
      </c>
      <c r="C91" s="365"/>
      <c r="D91" s="55" t="str">
        <f>IF(データとりまとめシート!D75="","-",IF(データとりまとめシート!D75=1,"男","女"))</f>
        <v>-</v>
      </c>
      <c r="E91" s="375" t="str">
        <f>IF(データとりまとめシート!F75="","-",データとりまとめシート!F75)</f>
        <v>-</v>
      </c>
      <c r="F91" s="333"/>
      <c r="G91" s="261" t="str">
        <f t="shared" si="10"/>
        <v>-</v>
      </c>
      <c r="H91" s="262" t="s">
        <v>923</v>
      </c>
      <c r="I91" s="261" t="str">
        <f t="shared" si="11"/>
        <v>-</v>
      </c>
      <c r="J91" s="55" t="str">
        <f t="shared" si="12"/>
        <v>-</v>
      </c>
      <c r="K91" s="375" t="str">
        <f>IF(データとりまとめシート!J75="","-",データとりまとめシート!J75)</f>
        <v>-</v>
      </c>
      <c r="L91" s="333"/>
      <c r="M91" s="261" t="str">
        <f t="shared" si="13"/>
        <v>-</v>
      </c>
      <c r="N91" s="262" t="s">
        <v>923</v>
      </c>
      <c r="O91" s="261" t="str">
        <f t="shared" si="14"/>
        <v>-</v>
      </c>
      <c r="P91" s="55" t="str">
        <f t="shared" si="15"/>
        <v>-</v>
      </c>
    </row>
    <row r="92" spans="1:17" ht="15.75" customHeight="1">
      <c r="A92" s="65" t="str">
        <f>IF(データとりまとめシート!B76="","-",データとりまとめシート!B76)</f>
        <v>-</v>
      </c>
      <c r="B92" s="365" t="str">
        <f>IF(A92="-","-",データとりまとめシート!C76)</f>
        <v>-</v>
      </c>
      <c r="C92" s="365"/>
      <c r="D92" s="55" t="str">
        <f>IF(データとりまとめシート!D76="","-",IF(データとりまとめシート!D76=1,"男","女"))</f>
        <v>-</v>
      </c>
      <c r="E92" s="375" t="str">
        <f>IF(データとりまとめシート!F76="","-",データとりまとめシート!F76)</f>
        <v>-</v>
      </c>
      <c r="F92" s="333"/>
      <c r="G92" s="261" t="str">
        <f t="shared" si="10"/>
        <v>-</v>
      </c>
      <c r="H92" s="262" t="s">
        <v>923</v>
      </c>
      <c r="I92" s="261" t="str">
        <f t="shared" si="11"/>
        <v>-</v>
      </c>
      <c r="J92" s="55" t="str">
        <f t="shared" si="12"/>
        <v>-</v>
      </c>
      <c r="K92" s="375" t="str">
        <f>IF(データとりまとめシート!J76="","-",データとりまとめシート!J76)</f>
        <v>-</v>
      </c>
      <c r="L92" s="333"/>
      <c r="M92" s="261" t="str">
        <f t="shared" si="13"/>
        <v>-</v>
      </c>
      <c r="N92" s="262" t="s">
        <v>923</v>
      </c>
      <c r="O92" s="261" t="str">
        <f t="shared" si="14"/>
        <v>-</v>
      </c>
      <c r="P92" s="55" t="str">
        <f t="shared" si="15"/>
        <v>-</v>
      </c>
    </row>
    <row r="93" spans="1:17" ht="15.75" customHeight="1">
      <c r="A93" s="65" t="str">
        <f>IF(データとりまとめシート!B77="","-",データとりまとめシート!B77)</f>
        <v>-</v>
      </c>
      <c r="B93" s="365" t="str">
        <f>IF(A93="-","-",データとりまとめシート!C77)</f>
        <v>-</v>
      </c>
      <c r="C93" s="365"/>
      <c r="D93" s="55" t="str">
        <f>IF(データとりまとめシート!D77="","-",IF(データとりまとめシート!D77=1,"男","女"))</f>
        <v>-</v>
      </c>
      <c r="E93" s="375" t="str">
        <f>IF(データとりまとめシート!F77="","-",データとりまとめシート!F77)</f>
        <v>-</v>
      </c>
      <c r="F93" s="333"/>
      <c r="G93" s="261" t="str">
        <f t="shared" si="10"/>
        <v>-</v>
      </c>
      <c r="H93" s="262" t="s">
        <v>923</v>
      </c>
      <c r="I93" s="261" t="str">
        <f t="shared" si="11"/>
        <v>-</v>
      </c>
      <c r="J93" s="55" t="str">
        <f t="shared" si="12"/>
        <v>-</v>
      </c>
      <c r="K93" s="375" t="str">
        <f>IF(データとりまとめシート!J77="","-",データとりまとめシート!J77)</f>
        <v>-</v>
      </c>
      <c r="L93" s="333"/>
      <c r="M93" s="261" t="str">
        <f t="shared" si="13"/>
        <v>-</v>
      </c>
      <c r="N93" s="262" t="s">
        <v>923</v>
      </c>
      <c r="O93" s="261" t="str">
        <f t="shared" si="14"/>
        <v>-</v>
      </c>
      <c r="P93" s="55" t="str">
        <f t="shared" si="15"/>
        <v>-</v>
      </c>
    </row>
    <row r="94" spans="1:17" ht="15.75" customHeight="1">
      <c r="A94" s="65" t="str">
        <f>IF(データとりまとめシート!B78="","-",データとりまとめシート!B78)</f>
        <v>-</v>
      </c>
      <c r="B94" s="365" t="str">
        <f>IF(A94="-","-",データとりまとめシート!C78)</f>
        <v>-</v>
      </c>
      <c r="C94" s="365"/>
      <c r="D94" s="55" t="str">
        <f>IF(データとりまとめシート!D78="","-",IF(データとりまとめシート!D78=1,"男","女"))</f>
        <v>-</v>
      </c>
      <c r="E94" s="375" t="str">
        <f>IF(データとりまとめシート!F78="","-",データとりまとめシート!F78)</f>
        <v>-</v>
      </c>
      <c r="F94" s="333"/>
      <c r="G94" s="261" t="str">
        <f t="shared" si="10"/>
        <v>-</v>
      </c>
      <c r="H94" s="262" t="s">
        <v>923</v>
      </c>
      <c r="I94" s="261" t="str">
        <f t="shared" si="11"/>
        <v>-</v>
      </c>
      <c r="J94" s="55" t="str">
        <f t="shared" si="12"/>
        <v>-</v>
      </c>
      <c r="K94" s="375" t="str">
        <f>IF(データとりまとめシート!J78="","-",データとりまとめシート!J78)</f>
        <v>-</v>
      </c>
      <c r="L94" s="333"/>
      <c r="M94" s="261" t="str">
        <f t="shared" si="13"/>
        <v>-</v>
      </c>
      <c r="N94" s="262" t="s">
        <v>923</v>
      </c>
      <c r="O94" s="261" t="str">
        <f t="shared" si="14"/>
        <v>-</v>
      </c>
      <c r="P94" s="55" t="str">
        <f t="shared" si="15"/>
        <v>-</v>
      </c>
    </row>
    <row r="95" spans="1:17" ht="15.75" customHeight="1">
      <c r="A95" s="65" t="str">
        <f>IF(データとりまとめシート!B79="","-",データとりまとめシート!B79)</f>
        <v>-</v>
      </c>
      <c r="B95" s="365" t="str">
        <f>IF(A95="-","-",データとりまとめシート!C79)</f>
        <v>-</v>
      </c>
      <c r="C95" s="365"/>
      <c r="D95" s="55" t="str">
        <f>IF(データとりまとめシート!D79="","-",IF(データとりまとめシート!D79=1,"男","女"))</f>
        <v>-</v>
      </c>
      <c r="E95" s="375" t="str">
        <f>IF(データとりまとめシート!F79="","-",データとりまとめシート!F79)</f>
        <v>-</v>
      </c>
      <c r="F95" s="333"/>
      <c r="G95" s="261" t="str">
        <f t="shared" si="10"/>
        <v>-</v>
      </c>
      <c r="H95" s="262" t="s">
        <v>923</v>
      </c>
      <c r="I95" s="261" t="str">
        <f t="shared" si="11"/>
        <v>-</v>
      </c>
      <c r="J95" s="55" t="str">
        <f t="shared" si="12"/>
        <v>-</v>
      </c>
      <c r="K95" s="375" t="str">
        <f>IF(データとりまとめシート!J79="","-",データとりまとめシート!J79)</f>
        <v>-</v>
      </c>
      <c r="L95" s="333"/>
      <c r="M95" s="261" t="str">
        <f t="shared" si="13"/>
        <v>-</v>
      </c>
      <c r="N95" s="262" t="s">
        <v>923</v>
      </c>
      <c r="O95" s="261" t="str">
        <f t="shared" si="14"/>
        <v>-</v>
      </c>
      <c r="P95" s="55" t="str">
        <f t="shared" si="15"/>
        <v>-</v>
      </c>
    </row>
    <row r="96" spans="1:17" ht="15.75" customHeight="1">
      <c r="A96" s="65" t="str">
        <f>IF(データとりまとめシート!B80="","-",データとりまとめシート!B80)</f>
        <v>-</v>
      </c>
      <c r="B96" s="365" t="str">
        <f>IF(A96="-","-",データとりまとめシート!C80)</f>
        <v>-</v>
      </c>
      <c r="C96" s="365"/>
      <c r="D96" s="55" t="str">
        <f>IF(データとりまとめシート!D80="","-",IF(データとりまとめシート!D80=1,"男","女"))</f>
        <v>-</v>
      </c>
      <c r="E96" s="375" t="str">
        <f>IF(データとりまとめシート!F80="","-",データとりまとめシート!F80)</f>
        <v>-</v>
      </c>
      <c r="F96" s="333"/>
      <c r="G96" s="261" t="str">
        <f t="shared" si="10"/>
        <v>-</v>
      </c>
      <c r="H96" s="262" t="s">
        <v>923</v>
      </c>
      <c r="I96" s="261" t="str">
        <f t="shared" si="11"/>
        <v>-</v>
      </c>
      <c r="J96" s="55" t="str">
        <f t="shared" si="12"/>
        <v>-</v>
      </c>
      <c r="K96" s="375" t="str">
        <f>IF(データとりまとめシート!J80="","-",データとりまとめシート!J80)</f>
        <v>-</v>
      </c>
      <c r="L96" s="333"/>
      <c r="M96" s="261" t="str">
        <f t="shared" si="13"/>
        <v>-</v>
      </c>
      <c r="N96" s="262" t="s">
        <v>923</v>
      </c>
      <c r="O96" s="261" t="str">
        <f t="shared" si="14"/>
        <v>-</v>
      </c>
      <c r="P96" s="55" t="str">
        <f t="shared" si="15"/>
        <v>-</v>
      </c>
    </row>
    <row r="97" spans="1:16" ht="15.75" customHeight="1">
      <c r="A97" s="65" t="str">
        <f>IF(データとりまとめシート!B81="","-",データとりまとめシート!B81)</f>
        <v>-</v>
      </c>
      <c r="B97" s="365" t="str">
        <f>IF(A97="-","-",データとりまとめシート!C81)</f>
        <v>-</v>
      </c>
      <c r="C97" s="365"/>
      <c r="D97" s="55" t="str">
        <f>IF(データとりまとめシート!D81="","-",IF(データとりまとめシート!D81=1,"男","女"))</f>
        <v>-</v>
      </c>
      <c r="E97" s="375" t="str">
        <f>IF(データとりまとめシート!F81="","-",データとりまとめシート!F81)</f>
        <v>-</v>
      </c>
      <c r="F97" s="333"/>
      <c r="G97" s="261" t="str">
        <f t="shared" si="10"/>
        <v>-</v>
      </c>
      <c r="H97" s="262" t="s">
        <v>923</v>
      </c>
      <c r="I97" s="261" t="str">
        <f t="shared" si="11"/>
        <v>-</v>
      </c>
      <c r="J97" s="55" t="str">
        <f t="shared" si="12"/>
        <v>-</v>
      </c>
      <c r="K97" s="375" t="str">
        <f>IF(データとりまとめシート!J81="","-",データとりまとめシート!J81)</f>
        <v>-</v>
      </c>
      <c r="L97" s="333"/>
      <c r="M97" s="261" t="str">
        <f t="shared" si="13"/>
        <v>-</v>
      </c>
      <c r="N97" s="262" t="s">
        <v>923</v>
      </c>
      <c r="O97" s="261" t="str">
        <f t="shared" si="14"/>
        <v>-</v>
      </c>
      <c r="P97" s="55" t="str">
        <f t="shared" si="15"/>
        <v>-</v>
      </c>
    </row>
    <row r="98" spans="1:16" ht="15.75" customHeight="1">
      <c r="A98" s="65" t="str">
        <f>IF(データとりまとめシート!B82="","-",データとりまとめシート!B82)</f>
        <v>-</v>
      </c>
      <c r="B98" s="365" t="str">
        <f>IF(A98="-","-",データとりまとめシート!C82)</f>
        <v>-</v>
      </c>
      <c r="C98" s="365"/>
      <c r="D98" s="55" t="str">
        <f>IF(データとりまとめシート!D82="","-",IF(データとりまとめシート!D82=1,"男","女"))</f>
        <v>-</v>
      </c>
      <c r="E98" s="375" t="str">
        <f>IF(データとりまとめシート!F82="","-",データとりまとめシート!F82)</f>
        <v>-</v>
      </c>
      <c r="F98" s="333"/>
      <c r="G98" s="261" t="str">
        <f t="shared" si="10"/>
        <v>-</v>
      </c>
      <c r="H98" s="262" t="s">
        <v>923</v>
      </c>
      <c r="I98" s="261" t="str">
        <f t="shared" si="11"/>
        <v>-</v>
      </c>
      <c r="J98" s="55" t="str">
        <f t="shared" si="12"/>
        <v>-</v>
      </c>
      <c r="K98" s="375" t="str">
        <f>IF(データとりまとめシート!J82="","-",データとりまとめシート!J82)</f>
        <v>-</v>
      </c>
      <c r="L98" s="333"/>
      <c r="M98" s="261" t="str">
        <f t="shared" si="13"/>
        <v>-</v>
      </c>
      <c r="N98" s="262" t="s">
        <v>923</v>
      </c>
      <c r="O98" s="261" t="str">
        <f t="shared" si="14"/>
        <v>-</v>
      </c>
      <c r="P98" s="55" t="str">
        <f t="shared" si="15"/>
        <v>-</v>
      </c>
    </row>
    <row r="99" spans="1:16" ht="15.75" customHeight="1">
      <c r="A99" s="65" t="str">
        <f>IF(データとりまとめシート!B83="","-",データとりまとめシート!B83)</f>
        <v>-</v>
      </c>
      <c r="B99" s="365" t="str">
        <f>IF(A99="-","-",データとりまとめシート!C83)</f>
        <v>-</v>
      </c>
      <c r="C99" s="365"/>
      <c r="D99" s="55" t="str">
        <f>IF(データとりまとめシート!D83="","-",IF(データとりまとめシート!D83=1,"男","女"))</f>
        <v>-</v>
      </c>
      <c r="E99" s="375" t="str">
        <f>IF(データとりまとめシート!F83="","-",データとりまとめシート!F83)</f>
        <v>-</v>
      </c>
      <c r="F99" s="333"/>
      <c r="G99" s="261" t="str">
        <f t="shared" si="10"/>
        <v>-</v>
      </c>
      <c r="H99" s="262" t="s">
        <v>923</v>
      </c>
      <c r="I99" s="261" t="str">
        <f t="shared" si="11"/>
        <v>-</v>
      </c>
      <c r="J99" s="55" t="str">
        <f t="shared" si="12"/>
        <v>-</v>
      </c>
      <c r="K99" s="375" t="str">
        <f>IF(データとりまとめシート!J83="","-",データとりまとめシート!J83)</f>
        <v>-</v>
      </c>
      <c r="L99" s="333"/>
      <c r="M99" s="261" t="str">
        <f t="shared" si="13"/>
        <v>-</v>
      </c>
      <c r="N99" s="262" t="s">
        <v>923</v>
      </c>
      <c r="O99" s="261" t="str">
        <f t="shared" si="14"/>
        <v>-</v>
      </c>
      <c r="P99" s="55" t="str">
        <f t="shared" si="15"/>
        <v>-</v>
      </c>
    </row>
    <row r="100" spans="1:16" ht="15.75" customHeight="1">
      <c r="A100" s="65" t="str">
        <f>IF(データとりまとめシート!B84="","-",データとりまとめシート!B84)</f>
        <v>-</v>
      </c>
      <c r="B100" s="365" t="str">
        <f>IF(A100="-","-",データとりまとめシート!C84)</f>
        <v>-</v>
      </c>
      <c r="C100" s="365"/>
      <c r="D100" s="55" t="str">
        <f>IF(データとりまとめシート!D84="","-",IF(データとりまとめシート!D84=1,"男","女"))</f>
        <v>-</v>
      </c>
      <c r="E100" s="375" t="str">
        <f>IF(データとりまとめシート!F84="","-",データとりまとめシート!F84)</f>
        <v>-</v>
      </c>
      <c r="F100" s="333"/>
      <c r="G100" s="261" t="str">
        <f t="shared" si="10"/>
        <v>-</v>
      </c>
      <c r="H100" s="262" t="s">
        <v>923</v>
      </c>
      <c r="I100" s="261" t="str">
        <f t="shared" si="11"/>
        <v>-</v>
      </c>
      <c r="J100" s="55" t="str">
        <f t="shared" si="12"/>
        <v>-</v>
      </c>
      <c r="K100" s="375" t="str">
        <f>IF(データとりまとめシート!J84="","-",データとりまとめシート!J84)</f>
        <v>-</v>
      </c>
      <c r="L100" s="333"/>
      <c r="M100" s="261" t="str">
        <f t="shared" si="13"/>
        <v>-</v>
      </c>
      <c r="N100" s="262" t="s">
        <v>923</v>
      </c>
      <c r="O100" s="261" t="str">
        <f t="shared" si="14"/>
        <v>-</v>
      </c>
      <c r="P100" s="55" t="str">
        <f t="shared" si="15"/>
        <v>-</v>
      </c>
    </row>
    <row r="101" spans="1:16" ht="15.75" customHeight="1">
      <c r="A101" s="65" t="str">
        <f>IF(データとりまとめシート!B85="","-",データとりまとめシート!B85)</f>
        <v>-</v>
      </c>
      <c r="B101" s="365" t="str">
        <f>IF(A101="-","-",データとりまとめシート!C85)</f>
        <v>-</v>
      </c>
      <c r="C101" s="365"/>
      <c r="D101" s="55" t="str">
        <f>IF(データとりまとめシート!D85="","-",IF(データとりまとめシート!D85=1,"男","女"))</f>
        <v>-</v>
      </c>
      <c r="E101" s="375" t="str">
        <f>IF(データとりまとめシート!F85="","-",データとりまとめシート!F85)</f>
        <v>-</v>
      </c>
      <c r="F101" s="333"/>
      <c r="G101" s="261" t="str">
        <f t="shared" si="10"/>
        <v>-</v>
      </c>
      <c r="H101" s="262" t="s">
        <v>923</v>
      </c>
      <c r="I101" s="261" t="str">
        <f t="shared" si="11"/>
        <v>-</v>
      </c>
      <c r="J101" s="55" t="str">
        <f t="shared" si="12"/>
        <v>-</v>
      </c>
      <c r="K101" s="375" t="str">
        <f>IF(データとりまとめシート!J85="","-",データとりまとめシート!J85)</f>
        <v>-</v>
      </c>
      <c r="L101" s="333"/>
      <c r="M101" s="261" t="str">
        <f t="shared" si="13"/>
        <v>-</v>
      </c>
      <c r="N101" s="262" t="s">
        <v>923</v>
      </c>
      <c r="O101" s="261" t="str">
        <f t="shared" si="14"/>
        <v>-</v>
      </c>
      <c r="P101" s="55" t="str">
        <f t="shared" si="15"/>
        <v>-</v>
      </c>
    </row>
    <row r="102" spans="1:16" ht="15.75" customHeight="1">
      <c r="A102" s="65" t="str">
        <f>IF(データとりまとめシート!B86="","-",データとりまとめシート!B86)</f>
        <v>-</v>
      </c>
      <c r="B102" s="365" t="str">
        <f>IF(A102="-","-",データとりまとめシート!C86)</f>
        <v>-</v>
      </c>
      <c r="C102" s="365"/>
      <c r="D102" s="55" t="str">
        <f>IF(データとりまとめシート!D86="","-",IF(データとりまとめシート!D86=1,"男","女"))</f>
        <v>-</v>
      </c>
      <c r="E102" s="375" t="str">
        <f>IF(データとりまとめシート!F86="","-",データとりまとめシート!F86)</f>
        <v>-</v>
      </c>
      <c r="F102" s="333"/>
      <c r="G102" s="261" t="str">
        <f t="shared" ref="G102:G133" si="16">IF($A102="-","-","")</f>
        <v>-</v>
      </c>
      <c r="H102" s="262" t="s">
        <v>923</v>
      </c>
      <c r="I102" s="261" t="str">
        <f t="shared" ref="I102:I133" si="17">IF($A102="-","-","")</f>
        <v>-</v>
      </c>
      <c r="J102" s="55" t="str">
        <f t="shared" ref="J102:J133" si="18">IF(A102="-","-","")</f>
        <v>-</v>
      </c>
      <c r="K102" s="375" t="str">
        <f>IF(データとりまとめシート!J86="","-",データとりまとめシート!J86)</f>
        <v>-</v>
      </c>
      <c r="L102" s="333"/>
      <c r="M102" s="261" t="str">
        <f t="shared" ref="M102:M133" si="19">IF($A102="-","-","")</f>
        <v>-</v>
      </c>
      <c r="N102" s="262" t="s">
        <v>923</v>
      </c>
      <c r="O102" s="261" t="str">
        <f t="shared" ref="O102:O133" si="20">IF($A102="-","-","")</f>
        <v>-</v>
      </c>
      <c r="P102" s="55" t="str">
        <f t="shared" ref="P102:P133" si="21">IF(A102="-","-","")</f>
        <v>-</v>
      </c>
    </row>
    <row r="103" spans="1:16" ht="15.75" customHeight="1">
      <c r="A103" s="65" t="str">
        <f>IF(データとりまとめシート!B87="","-",データとりまとめシート!B87)</f>
        <v>-</v>
      </c>
      <c r="B103" s="365" t="str">
        <f>IF(A103="-","-",データとりまとめシート!C87)</f>
        <v>-</v>
      </c>
      <c r="C103" s="365"/>
      <c r="D103" s="55" t="str">
        <f>IF(データとりまとめシート!D87="","-",IF(データとりまとめシート!D87=1,"男","女"))</f>
        <v>-</v>
      </c>
      <c r="E103" s="375" t="str">
        <f>IF(データとりまとめシート!F87="","-",データとりまとめシート!F87)</f>
        <v>-</v>
      </c>
      <c r="F103" s="333"/>
      <c r="G103" s="261" t="str">
        <f t="shared" si="16"/>
        <v>-</v>
      </c>
      <c r="H103" s="262" t="s">
        <v>923</v>
      </c>
      <c r="I103" s="261" t="str">
        <f t="shared" si="17"/>
        <v>-</v>
      </c>
      <c r="J103" s="55" t="str">
        <f t="shared" si="18"/>
        <v>-</v>
      </c>
      <c r="K103" s="375" t="str">
        <f>IF(データとりまとめシート!J87="","-",データとりまとめシート!J87)</f>
        <v>-</v>
      </c>
      <c r="L103" s="333"/>
      <c r="M103" s="261" t="str">
        <f t="shared" si="19"/>
        <v>-</v>
      </c>
      <c r="N103" s="262" t="s">
        <v>923</v>
      </c>
      <c r="O103" s="261" t="str">
        <f t="shared" si="20"/>
        <v>-</v>
      </c>
      <c r="P103" s="55" t="str">
        <f t="shared" si="21"/>
        <v>-</v>
      </c>
    </row>
    <row r="104" spans="1:16" ht="15.75" customHeight="1">
      <c r="A104" s="65" t="str">
        <f>IF(データとりまとめシート!B88="","-",データとりまとめシート!B88)</f>
        <v>-</v>
      </c>
      <c r="B104" s="365" t="str">
        <f>IF(A104="-","-",データとりまとめシート!C88)</f>
        <v>-</v>
      </c>
      <c r="C104" s="365"/>
      <c r="D104" s="55" t="str">
        <f>IF(データとりまとめシート!D88="","-",IF(データとりまとめシート!D88=1,"男","女"))</f>
        <v>-</v>
      </c>
      <c r="E104" s="375" t="str">
        <f>IF(データとりまとめシート!F88="","-",データとりまとめシート!F88)</f>
        <v>-</v>
      </c>
      <c r="F104" s="333"/>
      <c r="G104" s="261" t="str">
        <f t="shared" si="16"/>
        <v>-</v>
      </c>
      <c r="H104" s="262" t="s">
        <v>923</v>
      </c>
      <c r="I104" s="261" t="str">
        <f t="shared" si="17"/>
        <v>-</v>
      </c>
      <c r="J104" s="55" t="str">
        <f t="shared" si="18"/>
        <v>-</v>
      </c>
      <c r="K104" s="375" t="str">
        <f>IF(データとりまとめシート!J88="","-",データとりまとめシート!J88)</f>
        <v>-</v>
      </c>
      <c r="L104" s="333"/>
      <c r="M104" s="261" t="str">
        <f t="shared" si="19"/>
        <v>-</v>
      </c>
      <c r="N104" s="262" t="s">
        <v>923</v>
      </c>
      <c r="O104" s="261" t="str">
        <f t="shared" si="20"/>
        <v>-</v>
      </c>
      <c r="P104" s="55" t="str">
        <f t="shared" si="21"/>
        <v>-</v>
      </c>
    </row>
    <row r="105" spans="1:16" ht="15.75" customHeight="1">
      <c r="A105" s="65" t="str">
        <f>IF(データとりまとめシート!B89="","-",データとりまとめシート!B89)</f>
        <v>-</v>
      </c>
      <c r="B105" s="365" t="str">
        <f>IF(A105="-","-",データとりまとめシート!C89)</f>
        <v>-</v>
      </c>
      <c r="C105" s="365"/>
      <c r="D105" s="55" t="str">
        <f>IF(データとりまとめシート!D89="","-",IF(データとりまとめシート!D89=1,"男","女"))</f>
        <v>-</v>
      </c>
      <c r="E105" s="375" t="str">
        <f>IF(データとりまとめシート!F89="","-",データとりまとめシート!F89)</f>
        <v>-</v>
      </c>
      <c r="F105" s="333"/>
      <c r="G105" s="261" t="str">
        <f t="shared" si="16"/>
        <v>-</v>
      </c>
      <c r="H105" s="262" t="s">
        <v>923</v>
      </c>
      <c r="I105" s="261" t="str">
        <f t="shared" si="17"/>
        <v>-</v>
      </c>
      <c r="J105" s="55" t="str">
        <f t="shared" si="18"/>
        <v>-</v>
      </c>
      <c r="K105" s="375" t="str">
        <f>IF(データとりまとめシート!J89="","-",データとりまとめシート!J89)</f>
        <v>-</v>
      </c>
      <c r="L105" s="333"/>
      <c r="M105" s="261" t="str">
        <f t="shared" si="19"/>
        <v>-</v>
      </c>
      <c r="N105" s="262" t="s">
        <v>923</v>
      </c>
      <c r="O105" s="261" t="str">
        <f t="shared" si="20"/>
        <v>-</v>
      </c>
      <c r="P105" s="55" t="str">
        <f t="shared" si="21"/>
        <v>-</v>
      </c>
    </row>
    <row r="106" spans="1:16" ht="15.75" customHeight="1">
      <c r="A106" s="65" t="str">
        <f>IF(データとりまとめシート!B90="","-",データとりまとめシート!B90)</f>
        <v>-</v>
      </c>
      <c r="B106" s="365" t="str">
        <f>IF(A106="-","-",データとりまとめシート!C90)</f>
        <v>-</v>
      </c>
      <c r="C106" s="365"/>
      <c r="D106" s="55" t="str">
        <f>IF(データとりまとめシート!D90="","-",IF(データとりまとめシート!D90=1,"男","女"))</f>
        <v>-</v>
      </c>
      <c r="E106" s="375" t="str">
        <f>IF(データとりまとめシート!F90="","-",データとりまとめシート!F90)</f>
        <v>-</v>
      </c>
      <c r="F106" s="333"/>
      <c r="G106" s="261" t="str">
        <f t="shared" si="16"/>
        <v>-</v>
      </c>
      <c r="H106" s="262" t="s">
        <v>923</v>
      </c>
      <c r="I106" s="261" t="str">
        <f t="shared" si="17"/>
        <v>-</v>
      </c>
      <c r="J106" s="55" t="str">
        <f t="shared" si="18"/>
        <v>-</v>
      </c>
      <c r="K106" s="375" t="str">
        <f>IF(データとりまとめシート!J90="","-",データとりまとめシート!J90)</f>
        <v>-</v>
      </c>
      <c r="L106" s="333"/>
      <c r="M106" s="261" t="str">
        <f t="shared" si="19"/>
        <v>-</v>
      </c>
      <c r="N106" s="262" t="s">
        <v>923</v>
      </c>
      <c r="O106" s="261" t="str">
        <f t="shared" si="20"/>
        <v>-</v>
      </c>
      <c r="P106" s="55" t="str">
        <f t="shared" si="21"/>
        <v>-</v>
      </c>
    </row>
    <row r="107" spans="1:16" ht="15.75" customHeight="1">
      <c r="A107" s="65" t="str">
        <f>IF(データとりまとめシート!B91="","-",データとりまとめシート!B91)</f>
        <v>-</v>
      </c>
      <c r="B107" s="365" t="str">
        <f>IF(A107="-","-",データとりまとめシート!C91)</f>
        <v>-</v>
      </c>
      <c r="C107" s="365"/>
      <c r="D107" s="55" t="str">
        <f>IF(データとりまとめシート!D91="","-",IF(データとりまとめシート!D91=1,"男","女"))</f>
        <v>-</v>
      </c>
      <c r="E107" s="375" t="str">
        <f>IF(データとりまとめシート!F91="","-",データとりまとめシート!F91)</f>
        <v>-</v>
      </c>
      <c r="F107" s="333"/>
      <c r="G107" s="261" t="str">
        <f t="shared" si="16"/>
        <v>-</v>
      </c>
      <c r="H107" s="262" t="s">
        <v>923</v>
      </c>
      <c r="I107" s="261" t="str">
        <f t="shared" si="17"/>
        <v>-</v>
      </c>
      <c r="J107" s="55" t="str">
        <f t="shared" si="18"/>
        <v>-</v>
      </c>
      <c r="K107" s="375" t="str">
        <f>IF(データとりまとめシート!J91="","-",データとりまとめシート!J91)</f>
        <v>-</v>
      </c>
      <c r="L107" s="333"/>
      <c r="M107" s="261" t="str">
        <f t="shared" si="19"/>
        <v>-</v>
      </c>
      <c r="N107" s="262" t="s">
        <v>923</v>
      </c>
      <c r="O107" s="261" t="str">
        <f t="shared" si="20"/>
        <v>-</v>
      </c>
      <c r="P107" s="55" t="str">
        <f t="shared" si="21"/>
        <v>-</v>
      </c>
    </row>
    <row r="108" spans="1:16" ht="15.75" customHeight="1">
      <c r="A108" s="65" t="str">
        <f>IF(データとりまとめシート!B92="","-",データとりまとめシート!B92)</f>
        <v>-</v>
      </c>
      <c r="B108" s="365" t="str">
        <f>IF(A108="-","-",データとりまとめシート!C92)</f>
        <v>-</v>
      </c>
      <c r="C108" s="365"/>
      <c r="D108" s="55" t="str">
        <f>IF(データとりまとめシート!D92="","-",IF(データとりまとめシート!D92=1,"男","女"))</f>
        <v>-</v>
      </c>
      <c r="E108" s="375" t="str">
        <f>IF(データとりまとめシート!F92="","-",データとりまとめシート!F92)</f>
        <v>-</v>
      </c>
      <c r="F108" s="333"/>
      <c r="G108" s="261" t="str">
        <f t="shared" si="16"/>
        <v>-</v>
      </c>
      <c r="H108" s="262" t="s">
        <v>923</v>
      </c>
      <c r="I108" s="261" t="str">
        <f t="shared" si="17"/>
        <v>-</v>
      </c>
      <c r="J108" s="55" t="str">
        <f t="shared" si="18"/>
        <v>-</v>
      </c>
      <c r="K108" s="375" t="str">
        <f>IF(データとりまとめシート!J92="","-",データとりまとめシート!J92)</f>
        <v>-</v>
      </c>
      <c r="L108" s="333"/>
      <c r="M108" s="261" t="str">
        <f t="shared" si="19"/>
        <v>-</v>
      </c>
      <c r="N108" s="262" t="s">
        <v>923</v>
      </c>
      <c r="O108" s="261" t="str">
        <f t="shared" si="20"/>
        <v>-</v>
      </c>
      <c r="P108" s="55" t="str">
        <f t="shared" si="21"/>
        <v>-</v>
      </c>
    </row>
    <row r="109" spans="1:16" ht="15.75" customHeight="1">
      <c r="A109" s="65" t="str">
        <f>IF(データとりまとめシート!B93="","-",データとりまとめシート!B93)</f>
        <v>-</v>
      </c>
      <c r="B109" s="365" t="str">
        <f>IF(A109="-","-",データとりまとめシート!C93)</f>
        <v>-</v>
      </c>
      <c r="C109" s="365"/>
      <c r="D109" s="55" t="str">
        <f>IF(データとりまとめシート!D93="","-",IF(データとりまとめシート!D93=1,"男","女"))</f>
        <v>-</v>
      </c>
      <c r="E109" s="375" t="str">
        <f>IF(データとりまとめシート!F93="","-",データとりまとめシート!F93)</f>
        <v>-</v>
      </c>
      <c r="F109" s="333"/>
      <c r="G109" s="261" t="str">
        <f t="shared" si="16"/>
        <v>-</v>
      </c>
      <c r="H109" s="262" t="s">
        <v>923</v>
      </c>
      <c r="I109" s="261" t="str">
        <f t="shared" si="17"/>
        <v>-</v>
      </c>
      <c r="J109" s="55" t="str">
        <f t="shared" si="18"/>
        <v>-</v>
      </c>
      <c r="K109" s="375" t="str">
        <f>IF(データとりまとめシート!J93="","-",データとりまとめシート!J93)</f>
        <v>-</v>
      </c>
      <c r="L109" s="333"/>
      <c r="M109" s="261" t="str">
        <f t="shared" si="19"/>
        <v>-</v>
      </c>
      <c r="N109" s="262" t="s">
        <v>923</v>
      </c>
      <c r="O109" s="261" t="str">
        <f t="shared" si="20"/>
        <v>-</v>
      </c>
      <c r="P109" s="55" t="str">
        <f t="shared" si="21"/>
        <v>-</v>
      </c>
    </row>
    <row r="110" spans="1:16" ht="15.75" customHeight="1">
      <c r="A110" s="65" t="str">
        <f>IF(データとりまとめシート!B94="","-",データとりまとめシート!B94)</f>
        <v>-</v>
      </c>
      <c r="B110" s="365" t="str">
        <f>IF(A110="-","-",データとりまとめシート!C94)</f>
        <v>-</v>
      </c>
      <c r="C110" s="365"/>
      <c r="D110" s="55" t="str">
        <f>IF(データとりまとめシート!D94="","-",IF(データとりまとめシート!D94=1,"男","女"))</f>
        <v>-</v>
      </c>
      <c r="E110" s="375" t="str">
        <f>IF(データとりまとめシート!F94="","-",データとりまとめシート!F94)</f>
        <v>-</v>
      </c>
      <c r="F110" s="333"/>
      <c r="G110" s="261" t="str">
        <f t="shared" si="16"/>
        <v>-</v>
      </c>
      <c r="H110" s="262" t="s">
        <v>923</v>
      </c>
      <c r="I110" s="261" t="str">
        <f t="shared" si="17"/>
        <v>-</v>
      </c>
      <c r="J110" s="55" t="str">
        <f t="shared" si="18"/>
        <v>-</v>
      </c>
      <c r="K110" s="375" t="str">
        <f>IF(データとりまとめシート!J94="","-",データとりまとめシート!J94)</f>
        <v>-</v>
      </c>
      <c r="L110" s="333"/>
      <c r="M110" s="261" t="str">
        <f t="shared" si="19"/>
        <v>-</v>
      </c>
      <c r="N110" s="262" t="s">
        <v>923</v>
      </c>
      <c r="O110" s="261" t="str">
        <f t="shared" si="20"/>
        <v>-</v>
      </c>
      <c r="P110" s="55" t="str">
        <f t="shared" si="21"/>
        <v>-</v>
      </c>
    </row>
    <row r="111" spans="1:16" ht="15.75" customHeight="1">
      <c r="A111" s="65" t="str">
        <f>IF(データとりまとめシート!B95="","-",データとりまとめシート!B95)</f>
        <v>-</v>
      </c>
      <c r="B111" s="365" t="str">
        <f>IF(A111="-","-",データとりまとめシート!C95)</f>
        <v>-</v>
      </c>
      <c r="C111" s="365"/>
      <c r="D111" s="55" t="str">
        <f>IF(データとりまとめシート!D95="","-",IF(データとりまとめシート!D95=1,"男","女"))</f>
        <v>-</v>
      </c>
      <c r="E111" s="375" t="str">
        <f>IF(データとりまとめシート!F95="","-",データとりまとめシート!F95)</f>
        <v>-</v>
      </c>
      <c r="F111" s="333"/>
      <c r="G111" s="261" t="str">
        <f t="shared" si="16"/>
        <v>-</v>
      </c>
      <c r="H111" s="262" t="s">
        <v>923</v>
      </c>
      <c r="I111" s="261" t="str">
        <f t="shared" si="17"/>
        <v>-</v>
      </c>
      <c r="J111" s="55" t="str">
        <f t="shared" si="18"/>
        <v>-</v>
      </c>
      <c r="K111" s="375" t="str">
        <f>IF(データとりまとめシート!J95="","-",データとりまとめシート!J95)</f>
        <v>-</v>
      </c>
      <c r="L111" s="333"/>
      <c r="M111" s="261" t="str">
        <f t="shared" si="19"/>
        <v>-</v>
      </c>
      <c r="N111" s="262" t="s">
        <v>923</v>
      </c>
      <c r="O111" s="261" t="str">
        <f t="shared" si="20"/>
        <v>-</v>
      </c>
      <c r="P111" s="55" t="str">
        <f t="shared" si="21"/>
        <v>-</v>
      </c>
    </row>
    <row r="112" spans="1:16" ht="15.75" customHeight="1">
      <c r="A112" s="65" t="str">
        <f>IF(データとりまとめシート!B96="","-",データとりまとめシート!B96)</f>
        <v>-</v>
      </c>
      <c r="B112" s="365" t="str">
        <f>IF(A112="-","-",データとりまとめシート!C96)</f>
        <v>-</v>
      </c>
      <c r="C112" s="365"/>
      <c r="D112" s="55" t="str">
        <f>IF(データとりまとめシート!D96="","-",IF(データとりまとめシート!D96=1,"男","女"))</f>
        <v>-</v>
      </c>
      <c r="E112" s="375" t="str">
        <f>IF(データとりまとめシート!F96="","-",データとりまとめシート!F96)</f>
        <v>-</v>
      </c>
      <c r="F112" s="333"/>
      <c r="G112" s="261" t="str">
        <f t="shared" si="16"/>
        <v>-</v>
      </c>
      <c r="H112" s="262" t="s">
        <v>923</v>
      </c>
      <c r="I112" s="261" t="str">
        <f t="shared" si="17"/>
        <v>-</v>
      </c>
      <c r="J112" s="55" t="str">
        <f t="shared" si="18"/>
        <v>-</v>
      </c>
      <c r="K112" s="375" t="str">
        <f>IF(データとりまとめシート!J96="","-",データとりまとめシート!J96)</f>
        <v>-</v>
      </c>
      <c r="L112" s="333"/>
      <c r="M112" s="261" t="str">
        <f t="shared" si="19"/>
        <v>-</v>
      </c>
      <c r="N112" s="262" t="s">
        <v>923</v>
      </c>
      <c r="O112" s="261" t="str">
        <f t="shared" si="20"/>
        <v>-</v>
      </c>
      <c r="P112" s="55" t="str">
        <f t="shared" si="21"/>
        <v>-</v>
      </c>
    </row>
    <row r="113" spans="1:16" ht="15.75" customHeight="1">
      <c r="A113" s="65" t="str">
        <f>IF(データとりまとめシート!B97="","-",データとりまとめシート!B97)</f>
        <v>-</v>
      </c>
      <c r="B113" s="365" t="str">
        <f>IF(A113="-","-",データとりまとめシート!C97)</f>
        <v>-</v>
      </c>
      <c r="C113" s="365"/>
      <c r="D113" s="55" t="str">
        <f>IF(データとりまとめシート!D97="","-",IF(データとりまとめシート!D97=1,"男","女"))</f>
        <v>-</v>
      </c>
      <c r="E113" s="375" t="str">
        <f>IF(データとりまとめシート!F97="","-",データとりまとめシート!F97)</f>
        <v>-</v>
      </c>
      <c r="F113" s="333"/>
      <c r="G113" s="261" t="str">
        <f t="shared" si="16"/>
        <v>-</v>
      </c>
      <c r="H113" s="262" t="s">
        <v>923</v>
      </c>
      <c r="I113" s="261" t="str">
        <f t="shared" si="17"/>
        <v>-</v>
      </c>
      <c r="J113" s="55" t="str">
        <f t="shared" si="18"/>
        <v>-</v>
      </c>
      <c r="K113" s="375" t="str">
        <f>IF(データとりまとめシート!J97="","-",データとりまとめシート!J97)</f>
        <v>-</v>
      </c>
      <c r="L113" s="333"/>
      <c r="M113" s="261" t="str">
        <f t="shared" si="19"/>
        <v>-</v>
      </c>
      <c r="N113" s="262" t="s">
        <v>923</v>
      </c>
      <c r="O113" s="261" t="str">
        <f t="shared" si="20"/>
        <v>-</v>
      </c>
      <c r="P113" s="55" t="str">
        <f t="shared" si="21"/>
        <v>-</v>
      </c>
    </row>
    <row r="114" spans="1:16" ht="15.75" customHeight="1">
      <c r="A114" s="65" t="str">
        <f>IF(データとりまとめシート!B98="","-",データとりまとめシート!B98)</f>
        <v>-</v>
      </c>
      <c r="B114" s="365" t="str">
        <f>IF(A114="-","-",データとりまとめシート!C98)</f>
        <v>-</v>
      </c>
      <c r="C114" s="365"/>
      <c r="D114" s="55" t="str">
        <f>IF(データとりまとめシート!D98="","-",IF(データとりまとめシート!D98=1,"男","女"))</f>
        <v>-</v>
      </c>
      <c r="E114" s="375" t="str">
        <f>IF(データとりまとめシート!F98="","-",データとりまとめシート!F98)</f>
        <v>-</v>
      </c>
      <c r="F114" s="333"/>
      <c r="G114" s="261" t="str">
        <f t="shared" si="16"/>
        <v>-</v>
      </c>
      <c r="H114" s="262" t="s">
        <v>923</v>
      </c>
      <c r="I114" s="261" t="str">
        <f t="shared" si="17"/>
        <v>-</v>
      </c>
      <c r="J114" s="55" t="str">
        <f t="shared" si="18"/>
        <v>-</v>
      </c>
      <c r="K114" s="375" t="str">
        <f>IF(データとりまとめシート!J98="","-",データとりまとめシート!J98)</f>
        <v>-</v>
      </c>
      <c r="L114" s="333"/>
      <c r="M114" s="261" t="str">
        <f t="shared" si="19"/>
        <v>-</v>
      </c>
      <c r="N114" s="262" t="s">
        <v>923</v>
      </c>
      <c r="O114" s="261" t="str">
        <f t="shared" si="20"/>
        <v>-</v>
      </c>
      <c r="P114" s="55" t="str">
        <f t="shared" si="21"/>
        <v>-</v>
      </c>
    </row>
    <row r="115" spans="1:16" ht="15.75" customHeight="1">
      <c r="A115" s="65" t="str">
        <f>IF(データとりまとめシート!B99="","-",データとりまとめシート!B99)</f>
        <v>-</v>
      </c>
      <c r="B115" s="365" t="str">
        <f>IF(A115="-","-",データとりまとめシート!C99)</f>
        <v>-</v>
      </c>
      <c r="C115" s="365"/>
      <c r="D115" s="55" t="str">
        <f>IF(データとりまとめシート!D99="","-",IF(データとりまとめシート!D99=1,"男","女"))</f>
        <v>-</v>
      </c>
      <c r="E115" s="375" t="str">
        <f>IF(データとりまとめシート!F99="","-",データとりまとめシート!F99)</f>
        <v>-</v>
      </c>
      <c r="F115" s="333"/>
      <c r="G115" s="261" t="str">
        <f t="shared" si="16"/>
        <v>-</v>
      </c>
      <c r="H115" s="262" t="s">
        <v>923</v>
      </c>
      <c r="I115" s="261" t="str">
        <f t="shared" si="17"/>
        <v>-</v>
      </c>
      <c r="J115" s="55" t="str">
        <f t="shared" si="18"/>
        <v>-</v>
      </c>
      <c r="K115" s="375" t="str">
        <f>IF(データとりまとめシート!J99="","-",データとりまとめシート!J99)</f>
        <v>-</v>
      </c>
      <c r="L115" s="333"/>
      <c r="M115" s="261" t="str">
        <f t="shared" si="19"/>
        <v>-</v>
      </c>
      <c r="N115" s="262" t="s">
        <v>923</v>
      </c>
      <c r="O115" s="261" t="str">
        <f t="shared" si="20"/>
        <v>-</v>
      </c>
      <c r="P115" s="55" t="str">
        <f t="shared" si="21"/>
        <v>-</v>
      </c>
    </row>
    <row r="116" spans="1:16" ht="15.75" customHeight="1">
      <c r="A116" s="65" t="str">
        <f>IF(データとりまとめシート!B100="","-",データとりまとめシート!B100)</f>
        <v>-</v>
      </c>
      <c r="B116" s="365" t="str">
        <f>IF(A116="-","-",データとりまとめシート!C100)</f>
        <v>-</v>
      </c>
      <c r="C116" s="365"/>
      <c r="D116" s="55" t="str">
        <f>IF(データとりまとめシート!D100="","-",IF(データとりまとめシート!D100=1,"男","女"))</f>
        <v>-</v>
      </c>
      <c r="E116" s="375" t="str">
        <f>IF(データとりまとめシート!F100="","-",データとりまとめシート!F100)</f>
        <v>-</v>
      </c>
      <c r="F116" s="333"/>
      <c r="G116" s="261" t="str">
        <f t="shared" si="16"/>
        <v>-</v>
      </c>
      <c r="H116" s="262" t="s">
        <v>923</v>
      </c>
      <c r="I116" s="261" t="str">
        <f t="shared" si="17"/>
        <v>-</v>
      </c>
      <c r="J116" s="55" t="str">
        <f t="shared" si="18"/>
        <v>-</v>
      </c>
      <c r="K116" s="375" t="str">
        <f>IF(データとりまとめシート!J100="","-",データとりまとめシート!J100)</f>
        <v>-</v>
      </c>
      <c r="L116" s="333"/>
      <c r="M116" s="261" t="str">
        <f t="shared" si="19"/>
        <v>-</v>
      </c>
      <c r="N116" s="262" t="s">
        <v>923</v>
      </c>
      <c r="O116" s="261" t="str">
        <f t="shared" si="20"/>
        <v>-</v>
      </c>
      <c r="P116" s="55" t="str">
        <f t="shared" si="21"/>
        <v>-</v>
      </c>
    </row>
    <row r="117" spans="1:16" ht="15.75" customHeight="1">
      <c r="A117" s="65" t="str">
        <f>IF(データとりまとめシート!B101="","-",データとりまとめシート!B101)</f>
        <v>-</v>
      </c>
      <c r="B117" s="365" t="str">
        <f>IF(A117="-","-",データとりまとめシート!C101)</f>
        <v>-</v>
      </c>
      <c r="C117" s="365"/>
      <c r="D117" s="55" t="str">
        <f>IF(データとりまとめシート!D101="","-",IF(データとりまとめシート!D101=1,"男","女"))</f>
        <v>-</v>
      </c>
      <c r="E117" s="375" t="str">
        <f>IF(データとりまとめシート!F101="","-",データとりまとめシート!F101)</f>
        <v>-</v>
      </c>
      <c r="F117" s="333"/>
      <c r="G117" s="261" t="str">
        <f t="shared" si="16"/>
        <v>-</v>
      </c>
      <c r="H117" s="262" t="s">
        <v>923</v>
      </c>
      <c r="I117" s="261" t="str">
        <f t="shared" si="17"/>
        <v>-</v>
      </c>
      <c r="J117" s="55" t="str">
        <f t="shared" si="18"/>
        <v>-</v>
      </c>
      <c r="K117" s="375" t="str">
        <f>IF(データとりまとめシート!J101="","-",データとりまとめシート!J101)</f>
        <v>-</v>
      </c>
      <c r="L117" s="333"/>
      <c r="M117" s="261" t="str">
        <f t="shared" si="19"/>
        <v>-</v>
      </c>
      <c r="N117" s="262" t="s">
        <v>923</v>
      </c>
      <c r="O117" s="261" t="str">
        <f t="shared" si="20"/>
        <v>-</v>
      </c>
      <c r="P117" s="55" t="str">
        <f t="shared" si="21"/>
        <v>-</v>
      </c>
    </row>
    <row r="118" spans="1:16" ht="15.75" customHeight="1">
      <c r="A118" s="65" t="str">
        <f>IF(データとりまとめシート!B102="","-",データとりまとめシート!B102)</f>
        <v>-</v>
      </c>
      <c r="B118" s="365" t="str">
        <f>IF(A118="-","-",データとりまとめシート!C102)</f>
        <v>-</v>
      </c>
      <c r="C118" s="365"/>
      <c r="D118" s="55" t="str">
        <f>IF(データとりまとめシート!D102="","-",IF(データとりまとめシート!D102=1,"男","女"))</f>
        <v>-</v>
      </c>
      <c r="E118" s="375" t="str">
        <f>IF(データとりまとめシート!F102="","-",データとりまとめシート!F102)</f>
        <v>-</v>
      </c>
      <c r="F118" s="333"/>
      <c r="G118" s="261" t="str">
        <f t="shared" si="16"/>
        <v>-</v>
      </c>
      <c r="H118" s="262" t="s">
        <v>923</v>
      </c>
      <c r="I118" s="261" t="str">
        <f t="shared" si="17"/>
        <v>-</v>
      </c>
      <c r="J118" s="55" t="str">
        <f t="shared" si="18"/>
        <v>-</v>
      </c>
      <c r="K118" s="375" t="str">
        <f>IF(データとりまとめシート!J102="","-",データとりまとめシート!J102)</f>
        <v>-</v>
      </c>
      <c r="L118" s="333"/>
      <c r="M118" s="261" t="str">
        <f t="shared" si="19"/>
        <v>-</v>
      </c>
      <c r="N118" s="262" t="s">
        <v>923</v>
      </c>
      <c r="O118" s="261" t="str">
        <f t="shared" si="20"/>
        <v>-</v>
      </c>
      <c r="P118" s="55" t="str">
        <f t="shared" si="21"/>
        <v>-</v>
      </c>
    </row>
    <row r="119" spans="1:16" ht="15.75" customHeight="1">
      <c r="A119" s="65" t="str">
        <f>IF(データとりまとめシート!B103="","-",データとりまとめシート!B103)</f>
        <v>-</v>
      </c>
      <c r="B119" s="365" t="str">
        <f>IF(A119="-","-",データとりまとめシート!C103)</f>
        <v>-</v>
      </c>
      <c r="C119" s="365"/>
      <c r="D119" s="55" t="str">
        <f>IF(データとりまとめシート!D103="","-",IF(データとりまとめシート!D103=1,"男","女"))</f>
        <v>-</v>
      </c>
      <c r="E119" s="375" t="str">
        <f>IF(データとりまとめシート!F103="","-",データとりまとめシート!F103)</f>
        <v>-</v>
      </c>
      <c r="F119" s="333"/>
      <c r="G119" s="261" t="str">
        <f t="shared" si="16"/>
        <v>-</v>
      </c>
      <c r="H119" s="262" t="s">
        <v>923</v>
      </c>
      <c r="I119" s="261" t="str">
        <f t="shared" si="17"/>
        <v>-</v>
      </c>
      <c r="J119" s="55" t="str">
        <f t="shared" si="18"/>
        <v>-</v>
      </c>
      <c r="K119" s="375" t="str">
        <f>IF(データとりまとめシート!J103="","-",データとりまとめシート!J103)</f>
        <v>-</v>
      </c>
      <c r="L119" s="333"/>
      <c r="M119" s="261" t="str">
        <f t="shared" si="19"/>
        <v>-</v>
      </c>
      <c r="N119" s="262" t="s">
        <v>923</v>
      </c>
      <c r="O119" s="261" t="str">
        <f t="shared" si="20"/>
        <v>-</v>
      </c>
      <c r="P119" s="55" t="str">
        <f t="shared" si="21"/>
        <v>-</v>
      </c>
    </row>
    <row r="120" spans="1:16" ht="15.75" customHeight="1">
      <c r="A120" s="65" t="str">
        <f>IF(データとりまとめシート!B104="","-",データとりまとめシート!B104)</f>
        <v>-</v>
      </c>
      <c r="B120" s="365" t="str">
        <f>IF(A120="-","-",データとりまとめシート!C104)</f>
        <v>-</v>
      </c>
      <c r="C120" s="365"/>
      <c r="D120" s="55" t="str">
        <f>IF(データとりまとめシート!D104="","-",IF(データとりまとめシート!D104=1,"男","女"))</f>
        <v>-</v>
      </c>
      <c r="E120" s="375" t="str">
        <f>IF(データとりまとめシート!F104="","-",データとりまとめシート!F104)</f>
        <v>-</v>
      </c>
      <c r="F120" s="333"/>
      <c r="G120" s="261" t="str">
        <f t="shared" si="16"/>
        <v>-</v>
      </c>
      <c r="H120" s="262" t="s">
        <v>923</v>
      </c>
      <c r="I120" s="261" t="str">
        <f t="shared" si="17"/>
        <v>-</v>
      </c>
      <c r="J120" s="55" t="str">
        <f t="shared" si="18"/>
        <v>-</v>
      </c>
      <c r="K120" s="375" t="str">
        <f>IF(データとりまとめシート!J104="","-",データとりまとめシート!J104)</f>
        <v>-</v>
      </c>
      <c r="L120" s="333"/>
      <c r="M120" s="261" t="str">
        <f t="shared" si="19"/>
        <v>-</v>
      </c>
      <c r="N120" s="262" t="s">
        <v>923</v>
      </c>
      <c r="O120" s="261" t="str">
        <f t="shared" si="20"/>
        <v>-</v>
      </c>
      <c r="P120" s="55" t="str">
        <f t="shared" si="21"/>
        <v>-</v>
      </c>
    </row>
    <row r="121" spans="1:16" ht="15.75" customHeight="1">
      <c r="A121" s="65" t="str">
        <f>IF(データとりまとめシート!B105="","-",データとりまとめシート!B105)</f>
        <v>-</v>
      </c>
      <c r="B121" s="365" t="str">
        <f>IF(A121="-","-",データとりまとめシート!C105)</f>
        <v>-</v>
      </c>
      <c r="C121" s="365"/>
      <c r="D121" s="55" t="str">
        <f>IF(データとりまとめシート!D105="","-",IF(データとりまとめシート!D105=1,"男","女"))</f>
        <v>-</v>
      </c>
      <c r="E121" s="375" t="str">
        <f>IF(データとりまとめシート!F105="","-",データとりまとめシート!F105)</f>
        <v>-</v>
      </c>
      <c r="F121" s="333"/>
      <c r="G121" s="261" t="str">
        <f t="shared" si="16"/>
        <v>-</v>
      </c>
      <c r="H121" s="262" t="s">
        <v>923</v>
      </c>
      <c r="I121" s="261" t="str">
        <f t="shared" si="17"/>
        <v>-</v>
      </c>
      <c r="J121" s="55" t="str">
        <f t="shared" si="18"/>
        <v>-</v>
      </c>
      <c r="K121" s="375" t="str">
        <f>IF(データとりまとめシート!J105="","-",データとりまとめシート!J105)</f>
        <v>-</v>
      </c>
      <c r="L121" s="333"/>
      <c r="M121" s="261" t="str">
        <f t="shared" si="19"/>
        <v>-</v>
      </c>
      <c r="N121" s="262" t="s">
        <v>923</v>
      </c>
      <c r="O121" s="261" t="str">
        <f t="shared" si="20"/>
        <v>-</v>
      </c>
      <c r="P121" s="55" t="str">
        <f t="shared" si="21"/>
        <v>-</v>
      </c>
    </row>
    <row r="122" spans="1:16">
      <c r="A122" s="65" t="str">
        <f>IF(データとりまとめシート!B106="","-",データとりまとめシート!B106)</f>
        <v>-</v>
      </c>
      <c r="B122" s="365" t="str">
        <f>IF(A122="-","-",データとりまとめシート!C106)</f>
        <v>-</v>
      </c>
      <c r="C122" s="365"/>
      <c r="D122" s="55" t="str">
        <f>IF(データとりまとめシート!D106="","-",IF(データとりまとめシート!D106=1,"男","女"))</f>
        <v>-</v>
      </c>
      <c r="E122" s="375" t="str">
        <f>IF(データとりまとめシート!F106="","-",データとりまとめシート!F106)</f>
        <v>-</v>
      </c>
      <c r="F122" s="333"/>
      <c r="G122" s="261" t="str">
        <f t="shared" si="16"/>
        <v>-</v>
      </c>
      <c r="H122" s="262" t="s">
        <v>923</v>
      </c>
      <c r="I122" s="261" t="str">
        <f t="shared" si="17"/>
        <v>-</v>
      </c>
      <c r="J122" s="55" t="str">
        <f t="shared" si="18"/>
        <v>-</v>
      </c>
      <c r="K122" s="375" t="str">
        <f>IF(データとりまとめシート!J106="","-",データとりまとめシート!J106)</f>
        <v>-</v>
      </c>
      <c r="L122" s="333"/>
      <c r="M122" s="261" t="str">
        <f t="shared" si="19"/>
        <v>-</v>
      </c>
      <c r="N122" s="262" t="s">
        <v>923</v>
      </c>
      <c r="O122" s="261" t="str">
        <f t="shared" si="20"/>
        <v>-</v>
      </c>
      <c r="P122" s="55" t="str">
        <f t="shared" si="21"/>
        <v>-</v>
      </c>
    </row>
    <row r="123" spans="1:16">
      <c r="A123" s="65" t="str">
        <f>IF(データとりまとめシート!B107="","-",データとりまとめシート!B107)</f>
        <v>-</v>
      </c>
      <c r="B123" s="365" t="str">
        <f>IF(A123="-","-",データとりまとめシート!C107)</f>
        <v>-</v>
      </c>
      <c r="C123" s="365"/>
      <c r="D123" s="55" t="str">
        <f>IF(データとりまとめシート!D107="","-",IF(データとりまとめシート!D107=1,"男","女"))</f>
        <v>-</v>
      </c>
      <c r="E123" s="375" t="str">
        <f>IF(データとりまとめシート!F107="","-",データとりまとめシート!F107)</f>
        <v>-</v>
      </c>
      <c r="F123" s="333"/>
      <c r="G123" s="261" t="str">
        <f t="shared" si="16"/>
        <v>-</v>
      </c>
      <c r="H123" s="262" t="s">
        <v>923</v>
      </c>
      <c r="I123" s="261" t="str">
        <f t="shared" si="17"/>
        <v>-</v>
      </c>
      <c r="J123" s="55" t="str">
        <f t="shared" si="18"/>
        <v>-</v>
      </c>
      <c r="K123" s="375" t="str">
        <f>IF(データとりまとめシート!J107="","-",データとりまとめシート!J107)</f>
        <v>-</v>
      </c>
      <c r="L123" s="333"/>
      <c r="M123" s="261" t="str">
        <f t="shared" si="19"/>
        <v>-</v>
      </c>
      <c r="N123" s="262" t="s">
        <v>923</v>
      </c>
      <c r="O123" s="261" t="str">
        <f t="shared" si="20"/>
        <v>-</v>
      </c>
      <c r="P123" s="55" t="str">
        <f t="shared" si="21"/>
        <v>-</v>
      </c>
    </row>
    <row r="124" spans="1:16">
      <c r="A124" s="65" t="str">
        <f>IF(データとりまとめシート!B108="","-",データとりまとめシート!B108)</f>
        <v>-</v>
      </c>
      <c r="B124" s="365" t="str">
        <f>IF(A124="-","-",データとりまとめシート!C108)</f>
        <v>-</v>
      </c>
      <c r="C124" s="365"/>
      <c r="D124" s="55" t="str">
        <f>IF(データとりまとめシート!D108="","-",IF(データとりまとめシート!D108=1,"男","女"))</f>
        <v>-</v>
      </c>
      <c r="E124" s="375" t="str">
        <f>IF(データとりまとめシート!F108="","-",データとりまとめシート!F108)</f>
        <v>-</v>
      </c>
      <c r="F124" s="333"/>
      <c r="G124" s="261" t="str">
        <f t="shared" si="16"/>
        <v>-</v>
      </c>
      <c r="H124" s="262" t="s">
        <v>923</v>
      </c>
      <c r="I124" s="261" t="str">
        <f t="shared" si="17"/>
        <v>-</v>
      </c>
      <c r="J124" s="55" t="str">
        <f t="shared" si="18"/>
        <v>-</v>
      </c>
      <c r="K124" s="375" t="str">
        <f>IF(データとりまとめシート!J108="","-",データとりまとめシート!J108)</f>
        <v>-</v>
      </c>
      <c r="L124" s="333"/>
      <c r="M124" s="261" t="str">
        <f t="shared" si="19"/>
        <v>-</v>
      </c>
      <c r="N124" s="262" t="s">
        <v>923</v>
      </c>
      <c r="O124" s="261" t="str">
        <f t="shared" si="20"/>
        <v>-</v>
      </c>
      <c r="P124" s="55" t="str">
        <f t="shared" si="21"/>
        <v>-</v>
      </c>
    </row>
    <row r="125" spans="1:16">
      <c r="A125" s="65" t="str">
        <f>IF(データとりまとめシート!B109="","-",データとりまとめシート!B109)</f>
        <v>-</v>
      </c>
      <c r="B125" s="365" t="str">
        <f>IF(A125="-","-",データとりまとめシート!C109)</f>
        <v>-</v>
      </c>
      <c r="C125" s="365"/>
      <c r="D125" s="55" t="str">
        <f>IF(データとりまとめシート!D109="","-",IF(データとりまとめシート!D109=1,"男","女"))</f>
        <v>-</v>
      </c>
      <c r="E125" s="375" t="str">
        <f>IF(データとりまとめシート!F109="","-",データとりまとめシート!F109)</f>
        <v>-</v>
      </c>
      <c r="F125" s="333"/>
      <c r="G125" s="261" t="str">
        <f t="shared" si="16"/>
        <v>-</v>
      </c>
      <c r="H125" s="262" t="s">
        <v>923</v>
      </c>
      <c r="I125" s="261" t="str">
        <f t="shared" si="17"/>
        <v>-</v>
      </c>
      <c r="J125" s="55" t="str">
        <f t="shared" si="18"/>
        <v>-</v>
      </c>
      <c r="K125" s="375" t="str">
        <f>IF(データとりまとめシート!J109="","-",データとりまとめシート!J109)</f>
        <v>-</v>
      </c>
      <c r="L125" s="333"/>
      <c r="M125" s="261" t="str">
        <f t="shared" si="19"/>
        <v>-</v>
      </c>
      <c r="N125" s="262" t="s">
        <v>923</v>
      </c>
      <c r="O125" s="261" t="str">
        <f t="shared" si="20"/>
        <v>-</v>
      </c>
      <c r="P125" s="55" t="str">
        <f t="shared" si="21"/>
        <v>-</v>
      </c>
    </row>
    <row r="126" spans="1:16">
      <c r="A126" s="65" t="str">
        <f>IF(データとりまとめシート!B110="","-",データとりまとめシート!B110)</f>
        <v>-</v>
      </c>
      <c r="B126" s="365" t="str">
        <f>IF(A126="-","-",データとりまとめシート!C110)</f>
        <v>-</v>
      </c>
      <c r="C126" s="365"/>
      <c r="D126" s="55" t="str">
        <f>IF(データとりまとめシート!D110="","-",IF(データとりまとめシート!D110=1,"男","女"))</f>
        <v>-</v>
      </c>
      <c r="E126" s="375" t="str">
        <f>IF(データとりまとめシート!F110="","-",データとりまとめシート!F110)</f>
        <v>-</v>
      </c>
      <c r="F126" s="333"/>
      <c r="G126" s="261" t="str">
        <f t="shared" si="16"/>
        <v>-</v>
      </c>
      <c r="H126" s="262" t="s">
        <v>923</v>
      </c>
      <c r="I126" s="261" t="str">
        <f t="shared" si="17"/>
        <v>-</v>
      </c>
      <c r="J126" s="55" t="str">
        <f t="shared" si="18"/>
        <v>-</v>
      </c>
      <c r="K126" s="375" t="str">
        <f>IF(データとりまとめシート!J110="","-",データとりまとめシート!J110)</f>
        <v>-</v>
      </c>
      <c r="L126" s="333"/>
      <c r="M126" s="261" t="str">
        <f t="shared" si="19"/>
        <v>-</v>
      </c>
      <c r="N126" s="262" t="s">
        <v>923</v>
      </c>
      <c r="O126" s="261" t="str">
        <f t="shared" si="20"/>
        <v>-</v>
      </c>
      <c r="P126" s="55" t="str">
        <f t="shared" si="21"/>
        <v>-</v>
      </c>
    </row>
    <row r="127" spans="1:16">
      <c r="A127" s="65" t="str">
        <f>IF(データとりまとめシート!B111="","-",データとりまとめシート!B111)</f>
        <v>-</v>
      </c>
      <c r="B127" s="365" t="str">
        <f>IF(A127="-","-",データとりまとめシート!C111)</f>
        <v>-</v>
      </c>
      <c r="C127" s="365"/>
      <c r="D127" s="55" t="str">
        <f>IF(データとりまとめシート!D111="","-",IF(データとりまとめシート!D111=1,"男","女"))</f>
        <v>-</v>
      </c>
      <c r="E127" s="375" t="str">
        <f>IF(データとりまとめシート!F111="","-",データとりまとめシート!F111)</f>
        <v>-</v>
      </c>
      <c r="F127" s="333"/>
      <c r="G127" s="261" t="str">
        <f t="shared" si="16"/>
        <v>-</v>
      </c>
      <c r="H127" s="262" t="s">
        <v>923</v>
      </c>
      <c r="I127" s="261" t="str">
        <f t="shared" si="17"/>
        <v>-</v>
      </c>
      <c r="J127" s="55" t="str">
        <f t="shared" si="18"/>
        <v>-</v>
      </c>
      <c r="K127" s="375" t="str">
        <f>IF(データとりまとめシート!J111="","-",データとりまとめシート!J111)</f>
        <v>-</v>
      </c>
      <c r="L127" s="333"/>
      <c r="M127" s="261" t="str">
        <f t="shared" si="19"/>
        <v>-</v>
      </c>
      <c r="N127" s="262" t="s">
        <v>923</v>
      </c>
      <c r="O127" s="261" t="str">
        <f t="shared" si="20"/>
        <v>-</v>
      </c>
      <c r="P127" s="55" t="str">
        <f t="shared" si="21"/>
        <v>-</v>
      </c>
    </row>
    <row r="128" spans="1:16">
      <c r="A128" s="65" t="str">
        <f>IF(データとりまとめシート!B112="","-",データとりまとめシート!B112)</f>
        <v>-</v>
      </c>
      <c r="B128" s="365" t="str">
        <f>IF(A128="-","-",データとりまとめシート!C112)</f>
        <v>-</v>
      </c>
      <c r="C128" s="365"/>
      <c r="D128" s="55" t="str">
        <f>IF(データとりまとめシート!D112="","-",IF(データとりまとめシート!D112=1,"男","女"))</f>
        <v>-</v>
      </c>
      <c r="E128" s="375" t="str">
        <f>IF(データとりまとめシート!F112="","-",データとりまとめシート!F112)</f>
        <v>-</v>
      </c>
      <c r="F128" s="333"/>
      <c r="G128" s="261" t="str">
        <f t="shared" si="16"/>
        <v>-</v>
      </c>
      <c r="H128" s="262" t="s">
        <v>923</v>
      </c>
      <c r="I128" s="261" t="str">
        <f t="shared" si="17"/>
        <v>-</v>
      </c>
      <c r="J128" s="55" t="str">
        <f t="shared" si="18"/>
        <v>-</v>
      </c>
      <c r="K128" s="375" t="str">
        <f>IF(データとりまとめシート!J112="","-",データとりまとめシート!J112)</f>
        <v>-</v>
      </c>
      <c r="L128" s="333"/>
      <c r="M128" s="261" t="str">
        <f t="shared" si="19"/>
        <v>-</v>
      </c>
      <c r="N128" s="262" t="s">
        <v>923</v>
      </c>
      <c r="O128" s="261" t="str">
        <f t="shared" si="20"/>
        <v>-</v>
      </c>
      <c r="P128" s="55" t="str">
        <f t="shared" si="21"/>
        <v>-</v>
      </c>
    </row>
    <row r="129" spans="1:16">
      <c r="A129" s="65" t="str">
        <f>IF(データとりまとめシート!B113="","-",データとりまとめシート!B113)</f>
        <v>-</v>
      </c>
      <c r="B129" s="365" t="str">
        <f>IF(A129="-","-",データとりまとめシート!C113)</f>
        <v>-</v>
      </c>
      <c r="C129" s="365"/>
      <c r="D129" s="55" t="str">
        <f>IF(データとりまとめシート!D113="","-",IF(データとりまとめシート!D113=1,"男","女"))</f>
        <v>-</v>
      </c>
      <c r="E129" s="375" t="str">
        <f>IF(データとりまとめシート!F113="","-",データとりまとめシート!F113)</f>
        <v>-</v>
      </c>
      <c r="F129" s="333"/>
      <c r="G129" s="261" t="str">
        <f t="shared" si="16"/>
        <v>-</v>
      </c>
      <c r="H129" s="262" t="s">
        <v>923</v>
      </c>
      <c r="I129" s="261" t="str">
        <f t="shared" si="17"/>
        <v>-</v>
      </c>
      <c r="J129" s="55" t="str">
        <f t="shared" si="18"/>
        <v>-</v>
      </c>
      <c r="K129" s="375" t="str">
        <f>IF(データとりまとめシート!J113="","-",データとりまとめシート!J113)</f>
        <v>-</v>
      </c>
      <c r="L129" s="333"/>
      <c r="M129" s="261" t="str">
        <f t="shared" si="19"/>
        <v>-</v>
      </c>
      <c r="N129" s="262" t="s">
        <v>923</v>
      </c>
      <c r="O129" s="261" t="str">
        <f t="shared" si="20"/>
        <v>-</v>
      </c>
      <c r="P129" s="55" t="str">
        <f t="shared" si="21"/>
        <v>-</v>
      </c>
    </row>
    <row r="130" spans="1:16">
      <c r="A130" s="65" t="str">
        <f>IF(データとりまとめシート!B114="","-",データとりまとめシート!B114)</f>
        <v>-</v>
      </c>
      <c r="B130" s="365" t="str">
        <f>IF(A130="-","-",データとりまとめシート!C114)</f>
        <v>-</v>
      </c>
      <c r="C130" s="365"/>
      <c r="D130" s="55" t="str">
        <f>IF(データとりまとめシート!D114="","-",IF(データとりまとめシート!D114=1,"男","女"))</f>
        <v>-</v>
      </c>
      <c r="E130" s="375" t="str">
        <f>IF(データとりまとめシート!F114="","-",データとりまとめシート!F114)</f>
        <v>-</v>
      </c>
      <c r="F130" s="333"/>
      <c r="G130" s="261" t="str">
        <f t="shared" si="16"/>
        <v>-</v>
      </c>
      <c r="H130" s="262" t="s">
        <v>923</v>
      </c>
      <c r="I130" s="261" t="str">
        <f t="shared" si="17"/>
        <v>-</v>
      </c>
      <c r="J130" s="55" t="str">
        <f t="shared" si="18"/>
        <v>-</v>
      </c>
      <c r="K130" s="375" t="str">
        <f>IF(データとりまとめシート!J114="","-",データとりまとめシート!J114)</f>
        <v>-</v>
      </c>
      <c r="L130" s="333"/>
      <c r="M130" s="261" t="str">
        <f t="shared" si="19"/>
        <v>-</v>
      </c>
      <c r="N130" s="262" t="s">
        <v>923</v>
      </c>
      <c r="O130" s="261" t="str">
        <f t="shared" si="20"/>
        <v>-</v>
      </c>
      <c r="P130" s="55" t="str">
        <f t="shared" si="21"/>
        <v>-</v>
      </c>
    </row>
    <row r="131" spans="1:16">
      <c r="A131" s="65" t="str">
        <f>IF(データとりまとめシート!B115="","-",データとりまとめシート!B115)</f>
        <v>-</v>
      </c>
      <c r="B131" s="365" t="str">
        <f>IF(A131="-","-",データとりまとめシート!C115)</f>
        <v>-</v>
      </c>
      <c r="C131" s="365"/>
      <c r="D131" s="55" t="str">
        <f>IF(データとりまとめシート!D115="","-",IF(データとりまとめシート!D115=1,"男","女"))</f>
        <v>-</v>
      </c>
      <c r="E131" s="375" t="str">
        <f>IF(データとりまとめシート!F115="","-",データとりまとめシート!F115)</f>
        <v>-</v>
      </c>
      <c r="F131" s="333"/>
      <c r="G131" s="261" t="str">
        <f t="shared" si="16"/>
        <v>-</v>
      </c>
      <c r="H131" s="262" t="s">
        <v>923</v>
      </c>
      <c r="I131" s="261" t="str">
        <f t="shared" si="17"/>
        <v>-</v>
      </c>
      <c r="J131" s="55" t="str">
        <f t="shared" si="18"/>
        <v>-</v>
      </c>
      <c r="K131" s="375" t="str">
        <f>IF(データとりまとめシート!J115="","-",データとりまとめシート!J115)</f>
        <v>-</v>
      </c>
      <c r="L131" s="333"/>
      <c r="M131" s="261" t="str">
        <f t="shared" si="19"/>
        <v>-</v>
      </c>
      <c r="N131" s="262" t="s">
        <v>923</v>
      </c>
      <c r="O131" s="261" t="str">
        <f t="shared" si="20"/>
        <v>-</v>
      </c>
      <c r="P131" s="55" t="str">
        <f t="shared" si="21"/>
        <v>-</v>
      </c>
    </row>
    <row r="132" spans="1:16">
      <c r="A132" s="65" t="str">
        <f>IF(データとりまとめシート!B116="","-",データとりまとめシート!B116)</f>
        <v>-</v>
      </c>
      <c r="B132" s="365" t="str">
        <f>IF(A132="-","-",データとりまとめシート!C116)</f>
        <v>-</v>
      </c>
      <c r="C132" s="365"/>
      <c r="D132" s="55" t="str">
        <f>IF(データとりまとめシート!D116="","-",IF(データとりまとめシート!D116=1,"男","女"))</f>
        <v>-</v>
      </c>
      <c r="E132" s="375" t="str">
        <f>IF(データとりまとめシート!F116="","-",データとりまとめシート!F116)</f>
        <v>-</v>
      </c>
      <c r="F132" s="333"/>
      <c r="G132" s="261" t="str">
        <f t="shared" si="16"/>
        <v>-</v>
      </c>
      <c r="H132" s="262" t="s">
        <v>923</v>
      </c>
      <c r="I132" s="261" t="str">
        <f t="shared" si="17"/>
        <v>-</v>
      </c>
      <c r="J132" s="55" t="str">
        <f t="shared" si="18"/>
        <v>-</v>
      </c>
      <c r="K132" s="375" t="str">
        <f>IF(データとりまとめシート!J116="","-",データとりまとめシート!J116)</f>
        <v>-</v>
      </c>
      <c r="L132" s="333"/>
      <c r="M132" s="261" t="str">
        <f t="shared" si="19"/>
        <v>-</v>
      </c>
      <c r="N132" s="262" t="s">
        <v>923</v>
      </c>
      <c r="O132" s="261" t="str">
        <f t="shared" si="20"/>
        <v>-</v>
      </c>
      <c r="P132" s="55" t="str">
        <f t="shared" si="21"/>
        <v>-</v>
      </c>
    </row>
    <row r="133" spans="1:16">
      <c r="A133" s="65" t="str">
        <f>IF(データとりまとめシート!B117="","-",データとりまとめシート!B117)</f>
        <v>-</v>
      </c>
      <c r="B133" s="365" t="str">
        <f>IF(A133="-","-",データとりまとめシート!C117)</f>
        <v>-</v>
      </c>
      <c r="C133" s="365"/>
      <c r="D133" s="55" t="str">
        <f>IF(データとりまとめシート!D117="","-",IF(データとりまとめシート!D117=1,"男","女"))</f>
        <v>-</v>
      </c>
      <c r="E133" s="375" t="str">
        <f>IF(データとりまとめシート!F117="","-",データとりまとめシート!F117)</f>
        <v>-</v>
      </c>
      <c r="F133" s="333"/>
      <c r="G133" s="261" t="str">
        <f t="shared" si="16"/>
        <v>-</v>
      </c>
      <c r="H133" s="262" t="s">
        <v>923</v>
      </c>
      <c r="I133" s="261" t="str">
        <f t="shared" si="17"/>
        <v>-</v>
      </c>
      <c r="J133" s="55" t="str">
        <f t="shared" si="18"/>
        <v>-</v>
      </c>
      <c r="K133" s="375" t="str">
        <f>IF(データとりまとめシート!J117="","-",データとりまとめシート!J117)</f>
        <v>-</v>
      </c>
      <c r="L133" s="333"/>
      <c r="M133" s="261" t="str">
        <f t="shared" si="19"/>
        <v>-</v>
      </c>
      <c r="N133" s="262" t="s">
        <v>923</v>
      </c>
      <c r="O133" s="261" t="str">
        <f t="shared" si="20"/>
        <v>-</v>
      </c>
      <c r="P133" s="55" t="str">
        <f t="shared" si="21"/>
        <v>-</v>
      </c>
    </row>
    <row r="134" spans="1:16">
      <c r="A134" s="65" t="str">
        <f>IF(データとりまとめシート!B118="","-",データとりまとめシート!B118)</f>
        <v>-</v>
      </c>
      <c r="B134" s="365" t="str">
        <f>IF(A134="-","-",データとりまとめシート!C118)</f>
        <v>-</v>
      </c>
      <c r="C134" s="365"/>
      <c r="D134" s="55" t="str">
        <f>IF(データとりまとめシート!D118="","-",IF(データとりまとめシート!D118=1,"男","女"))</f>
        <v>-</v>
      </c>
      <c r="E134" s="375" t="str">
        <f>IF(データとりまとめシート!F118="","-",データとりまとめシート!F118)</f>
        <v>-</v>
      </c>
      <c r="F134" s="333"/>
      <c r="G134" s="261" t="str">
        <f t="shared" ref="G134:G165" si="22">IF($A134="-","-","")</f>
        <v>-</v>
      </c>
      <c r="H134" s="262" t="s">
        <v>923</v>
      </c>
      <c r="I134" s="261" t="str">
        <f t="shared" ref="I134:I165" si="23">IF($A134="-","-","")</f>
        <v>-</v>
      </c>
      <c r="J134" s="55" t="str">
        <f t="shared" ref="J134:J165" si="24">IF(A134="-","-","")</f>
        <v>-</v>
      </c>
      <c r="K134" s="375" t="str">
        <f>IF(データとりまとめシート!J118="","-",データとりまとめシート!J118)</f>
        <v>-</v>
      </c>
      <c r="L134" s="333"/>
      <c r="M134" s="261" t="str">
        <f t="shared" ref="M134:M165" si="25">IF($A134="-","-","")</f>
        <v>-</v>
      </c>
      <c r="N134" s="262" t="s">
        <v>923</v>
      </c>
      <c r="O134" s="261" t="str">
        <f t="shared" ref="O134:O165" si="26">IF($A134="-","-","")</f>
        <v>-</v>
      </c>
      <c r="P134" s="55" t="str">
        <f t="shared" ref="P134:P165" si="27">IF(A134="-","-","")</f>
        <v>-</v>
      </c>
    </row>
    <row r="135" spans="1:16">
      <c r="A135" s="65" t="str">
        <f>IF(データとりまとめシート!B119="","-",データとりまとめシート!B119)</f>
        <v>-</v>
      </c>
      <c r="B135" s="365" t="str">
        <f>IF(A135="-","-",データとりまとめシート!C119)</f>
        <v>-</v>
      </c>
      <c r="C135" s="365"/>
      <c r="D135" s="55" t="str">
        <f>IF(データとりまとめシート!D119="","-",IF(データとりまとめシート!D119=1,"男","女"))</f>
        <v>-</v>
      </c>
      <c r="E135" s="375" t="str">
        <f>IF(データとりまとめシート!F119="","-",データとりまとめシート!F119)</f>
        <v>-</v>
      </c>
      <c r="F135" s="333"/>
      <c r="G135" s="261" t="str">
        <f t="shared" si="22"/>
        <v>-</v>
      </c>
      <c r="H135" s="262" t="s">
        <v>923</v>
      </c>
      <c r="I135" s="261" t="str">
        <f t="shared" si="23"/>
        <v>-</v>
      </c>
      <c r="J135" s="55" t="str">
        <f t="shared" si="24"/>
        <v>-</v>
      </c>
      <c r="K135" s="375" t="str">
        <f>IF(データとりまとめシート!J119="","-",データとりまとめシート!J119)</f>
        <v>-</v>
      </c>
      <c r="L135" s="333"/>
      <c r="M135" s="261" t="str">
        <f t="shared" si="25"/>
        <v>-</v>
      </c>
      <c r="N135" s="262" t="s">
        <v>923</v>
      </c>
      <c r="O135" s="261" t="str">
        <f t="shared" si="26"/>
        <v>-</v>
      </c>
      <c r="P135" s="55" t="str">
        <f t="shared" si="27"/>
        <v>-</v>
      </c>
    </row>
    <row r="136" spans="1:16">
      <c r="A136" s="65" t="str">
        <f>IF(データとりまとめシート!B120="","-",データとりまとめシート!B120)</f>
        <v>-</v>
      </c>
      <c r="B136" s="365" t="str">
        <f>IF(A136="-","-",データとりまとめシート!C120)</f>
        <v>-</v>
      </c>
      <c r="C136" s="365"/>
      <c r="D136" s="55" t="str">
        <f>IF(データとりまとめシート!D120="","-",IF(データとりまとめシート!D120=1,"男","女"))</f>
        <v>-</v>
      </c>
      <c r="E136" s="375" t="str">
        <f>IF(データとりまとめシート!F120="","-",データとりまとめシート!F120)</f>
        <v>-</v>
      </c>
      <c r="F136" s="333"/>
      <c r="G136" s="261" t="str">
        <f t="shared" si="22"/>
        <v>-</v>
      </c>
      <c r="H136" s="262" t="s">
        <v>923</v>
      </c>
      <c r="I136" s="261" t="str">
        <f t="shared" si="23"/>
        <v>-</v>
      </c>
      <c r="J136" s="55" t="str">
        <f t="shared" si="24"/>
        <v>-</v>
      </c>
      <c r="K136" s="375" t="str">
        <f>IF(データとりまとめシート!J120="","-",データとりまとめシート!J120)</f>
        <v>-</v>
      </c>
      <c r="L136" s="333"/>
      <c r="M136" s="261" t="str">
        <f t="shared" si="25"/>
        <v>-</v>
      </c>
      <c r="N136" s="262" t="s">
        <v>923</v>
      </c>
      <c r="O136" s="261" t="str">
        <f t="shared" si="26"/>
        <v>-</v>
      </c>
      <c r="P136" s="55" t="str">
        <f t="shared" si="27"/>
        <v>-</v>
      </c>
    </row>
    <row r="137" spans="1:16">
      <c r="A137" s="65" t="str">
        <f>IF(データとりまとめシート!B121="","-",データとりまとめシート!B121)</f>
        <v>-</v>
      </c>
      <c r="B137" s="365" t="str">
        <f>IF(A137="-","-",データとりまとめシート!C121)</f>
        <v>-</v>
      </c>
      <c r="C137" s="365"/>
      <c r="D137" s="55" t="str">
        <f>IF(データとりまとめシート!D121="","-",IF(データとりまとめシート!D121=1,"男","女"))</f>
        <v>-</v>
      </c>
      <c r="E137" s="375" t="str">
        <f>IF(データとりまとめシート!F121="","-",データとりまとめシート!F121)</f>
        <v>-</v>
      </c>
      <c r="F137" s="333"/>
      <c r="G137" s="261" t="str">
        <f t="shared" si="22"/>
        <v>-</v>
      </c>
      <c r="H137" s="262" t="s">
        <v>923</v>
      </c>
      <c r="I137" s="261" t="str">
        <f t="shared" si="23"/>
        <v>-</v>
      </c>
      <c r="J137" s="55" t="str">
        <f t="shared" si="24"/>
        <v>-</v>
      </c>
      <c r="K137" s="375" t="str">
        <f>IF(データとりまとめシート!J121="","-",データとりまとめシート!J121)</f>
        <v>-</v>
      </c>
      <c r="L137" s="333"/>
      <c r="M137" s="261" t="str">
        <f t="shared" si="25"/>
        <v>-</v>
      </c>
      <c r="N137" s="262" t="s">
        <v>923</v>
      </c>
      <c r="O137" s="261" t="str">
        <f t="shared" si="26"/>
        <v>-</v>
      </c>
      <c r="P137" s="55" t="str">
        <f t="shared" si="27"/>
        <v>-</v>
      </c>
    </row>
    <row r="138" spans="1:16">
      <c r="A138" s="65" t="str">
        <f>IF(データとりまとめシート!B122="","-",データとりまとめシート!B122)</f>
        <v>-</v>
      </c>
      <c r="B138" s="365" t="str">
        <f>IF(A138="-","-",データとりまとめシート!C122)</f>
        <v>-</v>
      </c>
      <c r="C138" s="365"/>
      <c r="D138" s="55" t="str">
        <f>IF(データとりまとめシート!D122="","-",IF(データとりまとめシート!D122=1,"男","女"))</f>
        <v>-</v>
      </c>
      <c r="E138" s="375" t="str">
        <f>IF(データとりまとめシート!F122="","-",データとりまとめシート!F122)</f>
        <v>-</v>
      </c>
      <c r="F138" s="333"/>
      <c r="G138" s="261" t="str">
        <f t="shared" si="22"/>
        <v>-</v>
      </c>
      <c r="H138" s="262" t="s">
        <v>923</v>
      </c>
      <c r="I138" s="261" t="str">
        <f t="shared" si="23"/>
        <v>-</v>
      </c>
      <c r="J138" s="55" t="str">
        <f t="shared" si="24"/>
        <v>-</v>
      </c>
      <c r="K138" s="375" t="str">
        <f>IF(データとりまとめシート!J122="","-",データとりまとめシート!J122)</f>
        <v>-</v>
      </c>
      <c r="L138" s="333"/>
      <c r="M138" s="261" t="str">
        <f t="shared" si="25"/>
        <v>-</v>
      </c>
      <c r="N138" s="262" t="s">
        <v>923</v>
      </c>
      <c r="O138" s="261" t="str">
        <f t="shared" si="26"/>
        <v>-</v>
      </c>
      <c r="P138" s="55" t="str">
        <f t="shared" si="27"/>
        <v>-</v>
      </c>
    </row>
    <row r="139" spans="1:16">
      <c r="A139" s="65" t="str">
        <f>IF(データとりまとめシート!B123="","-",データとりまとめシート!B123)</f>
        <v>-</v>
      </c>
      <c r="B139" s="365" t="str">
        <f>IF(A139="-","-",データとりまとめシート!C123)</f>
        <v>-</v>
      </c>
      <c r="C139" s="365"/>
      <c r="D139" s="55" t="str">
        <f>IF(データとりまとめシート!D123="","-",IF(データとりまとめシート!D123=1,"男","女"))</f>
        <v>-</v>
      </c>
      <c r="E139" s="375" t="str">
        <f>IF(データとりまとめシート!F123="","-",データとりまとめシート!F123)</f>
        <v>-</v>
      </c>
      <c r="F139" s="333"/>
      <c r="G139" s="261" t="str">
        <f t="shared" si="22"/>
        <v>-</v>
      </c>
      <c r="H139" s="262" t="s">
        <v>923</v>
      </c>
      <c r="I139" s="261" t="str">
        <f t="shared" si="23"/>
        <v>-</v>
      </c>
      <c r="J139" s="55" t="str">
        <f t="shared" si="24"/>
        <v>-</v>
      </c>
      <c r="K139" s="375" t="str">
        <f>IF(データとりまとめシート!J123="","-",データとりまとめシート!J123)</f>
        <v>-</v>
      </c>
      <c r="L139" s="333"/>
      <c r="M139" s="261" t="str">
        <f t="shared" si="25"/>
        <v>-</v>
      </c>
      <c r="N139" s="262" t="s">
        <v>923</v>
      </c>
      <c r="O139" s="261" t="str">
        <f t="shared" si="26"/>
        <v>-</v>
      </c>
      <c r="P139" s="55" t="str">
        <f t="shared" si="27"/>
        <v>-</v>
      </c>
    </row>
    <row r="140" spans="1:16">
      <c r="A140" s="65" t="str">
        <f>IF(データとりまとめシート!B124="","-",データとりまとめシート!B124)</f>
        <v>-</v>
      </c>
      <c r="B140" s="365" t="str">
        <f>IF(A140="-","-",データとりまとめシート!C124)</f>
        <v>-</v>
      </c>
      <c r="C140" s="365"/>
      <c r="D140" s="55" t="str">
        <f>IF(データとりまとめシート!D124="","-",IF(データとりまとめシート!D124=1,"男","女"))</f>
        <v>-</v>
      </c>
      <c r="E140" s="375" t="str">
        <f>IF(データとりまとめシート!F124="","-",データとりまとめシート!F124)</f>
        <v>-</v>
      </c>
      <c r="F140" s="333"/>
      <c r="G140" s="261" t="str">
        <f t="shared" si="22"/>
        <v>-</v>
      </c>
      <c r="H140" s="262" t="s">
        <v>923</v>
      </c>
      <c r="I140" s="261" t="str">
        <f t="shared" si="23"/>
        <v>-</v>
      </c>
      <c r="J140" s="55" t="str">
        <f t="shared" si="24"/>
        <v>-</v>
      </c>
      <c r="K140" s="375" t="str">
        <f>IF(データとりまとめシート!J124="","-",データとりまとめシート!J124)</f>
        <v>-</v>
      </c>
      <c r="L140" s="333"/>
      <c r="M140" s="261" t="str">
        <f t="shared" si="25"/>
        <v>-</v>
      </c>
      <c r="N140" s="262" t="s">
        <v>923</v>
      </c>
      <c r="O140" s="261" t="str">
        <f t="shared" si="26"/>
        <v>-</v>
      </c>
      <c r="P140" s="55" t="str">
        <f t="shared" si="27"/>
        <v>-</v>
      </c>
    </row>
    <row r="141" spans="1:16">
      <c r="A141" s="65" t="str">
        <f>IF(データとりまとめシート!B125="","-",データとりまとめシート!B125)</f>
        <v>-</v>
      </c>
      <c r="B141" s="365" t="str">
        <f>IF(A141="-","-",データとりまとめシート!C125)</f>
        <v>-</v>
      </c>
      <c r="C141" s="365"/>
      <c r="D141" s="55" t="str">
        <f>IF(データとりまとめシート!D125="","-",IF(データとりまとめシート!D125=1,"男","女"))</f>
        <v>-</v>
      </c>
      <c r="E141" s="375" t="str">
        <f>IF(データとりまとめシート!F125="","-",データとりまとめシート!F125)</f>
        <v>-</v>
      </c>
      <c r="F141" s="333"/>
      <c r="G141" s="261" t="str">
        <f t="shared" si="22"/>
        <v>-</v>
      </c>
      <c r="H141" s="262" t="s">
        <v>923</v>
      </c>
      <c r="I141" s="261" t="str">
        <f t="shared" si="23"/>
        <v>-</v>
      </c>
      <c r="J141" s="55" t="str">
        <f t="shared" si="24"/>
        <v>-</v>
      </c>
      <c r="K141" s="375" t="str">
        <f>IF(データとりまとめシート!J125="","-",データとりまとめシート!J125)</f>
        <v>-</v>
      </c>
      <c r="L141" s="333"/>
      <c r="M141" s="261" t="str">
        <f t="shared" si="25"/>
        <v>-</v>
      </c>
      <c r="N141" s="262" t="s">
        <v>923</v>
      </c>
      <c r="O141" s="261" t="str">
        <f t="shared" si="26"/>
        <v>-</v>
      </c>
      <c r="P141" s="55" t="str">
        <f t="shared" si="27"/>
        <v>-</v>
      </c>
    </row>
    <row r="142" spans="1:16">
      <c r="A142" s="65" t="str">
        <f>IF(データとりまとめシート!B126="","-",データとりまとめシート!B126)</f>
        <v>-</v>
      </c>
      <c r="B142" s="365" t="str">
        <f>IF(A142="-","-",データとりまとめシート!C126)</f>
        <v>-</v>
      </c>
      <c r="C142" s="365"/>
      <c r="D142" s="55" t="str">
        <f>IF(データとりまとめシート!D126="","-",IF(データとりまとめシート!D126=1,"男","女"))</f>
        <v>-</v>
      </c>
      <c r="E142" s="375" t="str">
        <f>IF(データとりまとめシート!F126="","-",データとりまとめシート!F126)</f>
        <v>-</v>
      </c>
      <c r="F142" s="333"/>
      <c r="G142" s="261" t="str">
        <f t="shared" si="22"/>
        <v>-</v>
      </c>
      <c r="H142" s="262" t="s">
        <v>923</v>
      </c>
      <c r="I142" s="261" t="str">
        <f t="shared" si="23"/>
        <v>-</v>
      </c>
      <c r="J142" s="55" t="str">
        <f t="shared" si="24"/>
        <v>-</v>
      </c>
      <c r="K142" s="375" t="str">
        <f>IF(データとりまとめシート!J126="","-",データとりまとめシート!J126)</f>
        <v>-</v>
      </c>
      <c r="L142" s="333"/>
      <c r="M142" s="261" t="str">
        <f t="shared" si="25"/>
        <v>-</v>
      </c>
      <c r="N142" s="262" t="s">
        <v>923</v>
      </c>
      <c r="O142" s="261" t="str">
        <f t="shared" si="26"/>
        <v>-</v>
      </c>
      <c r="P142" s="55" t="str">
        <f t="shared" si="27"/>
        <v>-</v>
      </c>
    </row>
    <row r="143" spans="1:16">
      <c r="A143" s="65" t="str">
        <f>IF(データとりまとめシート!B127="","-",データとりまとめシート!B127)</f>
        <v>-</v>
      </c>
      <c r="B143" s="365" t="str">
        <f>IF(A143="-","-",データとりまとめシート!C127)</f>
        <v>-</v>
      </c>
      <c r="C143" s="365"/>
      <c r="D143" s="55" t="str">
        <f>IF(データとりまとめシート!D127="","-",IF(データとりまとめシート!D127=1,"男","女"))</f>
        <v>-</v>
      </c>
      <c r="E143" s="375" t="str">
        <f>IF(データとりまとめシート!F127="","-",データとりまとめシート!F127)</f>
        <v>-</v>
      </c>
      <c r="F143" s="333"/>
      <c r="G143" s="261" t="str">
        <f t="shared" si="22"/>
        <v>-</v>
      </c>
      <c r="H143" s="262" t="s">
        <v>923</v>
      </c>
      <c r="I143" s="261" t="str">
        <f t="shared" si="23"/>
        <v>-</v>
      </c>
      <c r="J143" s="55" t="str">
        <f t="shared" si="24"/>
        <v>-</v>
      </c>
      <c r="K143" s="375" t="str">
        <f>IF(データとりまとめシート!J127="","-",データとりまとめシート!J127)</f>
        <v>-</v>
      </c>
      <c r="L143" s="333"/>
      <c r="M143" s="261" t="str">
        <f t="shared" si="25"/>
        <v>-</v>
      </c>
      <c r="N143" s="262" t="s">
        <v>923</v>
      </c>
      <c r="O143" s="261" t="str">
        <f t="shared" si="26"/>
        <v>-</v>
      </c>
      <c r="P143" s="55" t="str">
        <f t="shared" si="27"/>
        <v>-</v>
      </c>
    </row>
    <row r="144" spans="1:16">
      <c r="A144" s="65" t="str">
        <f>IF(データとりまとめシート!B128="","-",データとりまとめシート!B128)</f>
        <v>-</v>
      </c>
      <c r="B144" s="365" t="str">
        <f>IF(A144="-","-",データとりまとめシート!C128)</f>
        <v>-</v>
      </c>
      <c r="C144" s="365"/>
      <c r="D144" s="55" t="str">
        <f>IF(データとりまとめシート!D128="","-",IF(データとりまとめシート!D128=1,"男","女"))</f>
        <v>-</v>
      </c>
      <c r="E144" s="375" t="str">
        <f>IF(データとりまとめシート!F128="","-",データとりまとめシート!F128)</f>
        <v>-</v>
      </c>
      <c r="F144" s="333"/>
      <c r="G144" s="261" t="str">
        <f t="shared" si="22"/>
        <v>-</v>
      </c>
      <c r="H144" s="262" t="s">
        <v>923</v>
      </c>
      <c r="I144" s="261" t="str">
        <f t="shared" si="23"/>
        <v>-</v>
      </c>
      <c r="J144" s="55" t="str">
        <f t="shared" si="24"/>
        <v>-</v>
      </c>
      <c r="K144" s="375" t="str">
        <f>IF(データとりまとめシート!J128="","-",データとりまとめシート!J128)</f>
        <v>-</v>
      </c>
      <c r="L144" s="333"/>
      <c r="M144" s="261" t="str">
        <f t="shared" si="25"/>
        <v>-</v>
      </c>
      <c r="N144" s="262" t="s">
        <v>923</v>
      </c>
      <c r="O144" s="261" t="str">
        <f t="shared" si="26"/>
        <v>-</v>
      </c>
      <c r="P144" s="55" t="str">
        <f t="shared" si="27"/>
        <v>-</v>
      </c>
    </row>
    <row r="145" spans="1:16">
      <c r="A145" s="65" t="str">
        <f>IF(データとりまとめシート!B129="","-",データとりまとめシート!B129)</f>
        <v>-</v>
      </c>
      <c r="B145" s="365" t="str">
        <f>IF(A145="-","-",データとりまとめシート!C129)</f>
        <v>-</v>
      </c>
      <c r="C145" s="365"/>
      <c r="D145" s="55" t="str">
        <f>IF(データとりまとめシート!D129="","-",IF(データとりまとめシート!D129=1,"男","女"))</f>
        <v>-</v>
      </c>
      <c r="E145" s="375" t="str">
        <f>IF(データとりまとめシート!F129="","-",データとりまとめシート!F129)</f>
        <v>-</v>
      </c>
      <c r="F145" s="333"/>
      <c r="G145" s="261" t="str">
        <f t="shared" si="22"/>
        <v>-</v>
      </c>
      <c r="H145" s="262" t="s">
        <v>923</v>
      </c>
      <c r="I145" s="261" t="str">
        <f t="shared" si="23"/>
        <v>-</v>
      </c>
      <c r="J145" s="55" t="str">
        <f t="shared" si="24"/>
        <v>-</v>
      </c>
      <c r="K145" s="375" t="str">
        <f>IF(データとりまとめシート!J129="","-",データとりまとめシート!J129)</f>
        <v>-</v>
      </c>
      <c r="L145" s="333"/>
      <c r="M145" s="261" t="str">
        <f t="shared" si="25"/>
        <v>-</v>
      </c>
      <c r="N145" s="262" t="s">
        <v>923</v>
      </c>
      <c r="O145" s="261" t="str">
        <f t="shared" si="26"/>
        <v>-</v>
      </c>
      <c r="P145" s="55" t="str">
        <f t="shared" si="27"/>
        <v>-</v>
      </c>
    </row>
    <row r="146" spans="1:16">
      <c r="A146" s="65" t="str">
        <f>IF(データとりまとめシート!B130="","-",データとりまとめシート!B130)</f>
        <v>-</v>
      </c>
      <c r="B146" s="365" t="str">
        <f>IF(A146="-","-",データとりまとめシート!C130)</f>
        <v>-</v>
      </c>
      <c r="C146" s="365"/>
      <c r="D146" s="55" t="str">
        <f>IF(データとりまとめシート!D130="","-",IF(データとりまとめシート!D130=1,"男","女"))</f>
        <v>-</v>
      </c>
      <c r="E146" s="375" t="str">
        <f>IF(データとりまとめシート!F130="","-",データとりまとめシート!F130)</f>
        <v>-</v>
      </c>
      <c r="F146" s="333"/>
      <c r="G146" s="261" t="str">
        <f t="shared" si="22"/>
        <v>-</v>
      </c>
      <c r="H146" s="262" t="s">
        <v>923</v>
      </c>
      <c r="I146" s="261" t="str">
        <f t="shared" si="23"/>
        <v>-</v>
      </c>
      <c r="J146" s="55" t="str">
        <f t="shared" si="24"/>
        <v>-</v>
      </c>
      <c r="K146" s="375" t="str">
        <f>IF(データとりまとめシート!J130="","-",データとりまとめシート!J130)</f>
        <v>-</v>
      </c>
      <c r="L146" s="333"/>
      <c r="M146" s="261" t="str">
        <f t="shared" si="25"/>
        <v>-</v>
      </c>
      <c r="N146" s="262" t="s">
        <v>923</v>
      </c>
      <c r="O146" s="261" t="str">
        <f t="shared" si="26"/>
        <v>-</v>
      </c>
      <c r="P146" s="55" t="str">
        <f t="shared" si="27"/>
        <v>-</v>
      </c>
    </row>
    <row r="147" spans="1:16">
      <c r="A147" s="65" t="str">
        <f>IF(データとりまとめシート!B131="","-",データとりまとめシート!B131)</f>
        <v>-</v>
      </c>
      <c r="B147" s="365" t="str">
        <f>IF(A147="-","-",データとりまとめシート!C131)</f>
        <v>-</v>
      </c>
      <c r="C147" s="365"/>
      <c r="D147" s="55" t="str">
        <f>IF(データとりまとめシート!D131="","-",IF(データとりまとめシート!D131=1,"男","女"))</f>
        <v>-</v>
      </c>
      <c r="E147" s="375" t="str">
        <f>IF(データとりまとめシート!F131="","-",データとりまとめシート!F131)</f>
        <v>-</v>
      </c>
      <c r="F147" s="333"/>
      <c r="G147" s="261" t="str">
        <f t="shared" si="22"/>
        <v>-</v>
      </c>
      <c r="H147" s="262" t="s">
        <v>923</v>
      </c>
      <c r="I147" s="261" t="str">
        <f t="shared" si="23"/>
        <v>-</v>
      </c>
      <c r="J147" s="55" t="str">
        <f t="shared" si="24"/>
        <v>-</v>
      </c>
      <c r="K147" s="375" t="str">
        <f>IF(データとりまとめシート!J131="","-",データとりまとめシート!J131)</f>
        <v>-</v>
      </c>
      <c r="L147" s="333"/>
      <c r="M147" s="261" t="str">
        <f t="shared" si="25"/>
        <v>-</v>
      </c>
      <c r="N147" s="262" t="s">
        <v>923</v>
      </c>
      <c r="O147" s="261" t="str">
        <f t="shared" si="26"/>
        <v>-</v>
      </c>
      <c r="P147" s="55" t="str">
        <f t="shared" si="27"/>
        <v>-</v>
      </c>
    </row>
    <row r="148" spans="1:16">
      <c r="A148" s="65" t="str">
        <f>IF(データとりまとめシート!B132="","-",データとりまとめシート!B132)</f>
        <v>-</v>
      </c>
      <c r="B148" s="365" t="str">
        <f>IF(A148="-","-",データとりまとめシート!C132)</f>
        <v>-</v>
      </c>
      <c r="C148" s="365"/>
      <c r="D148" s="55" t="str">
        <f>IF(データとりまとめシート!D132="","-",IF(データとりまとめシート!D132=1,"男","女"))</f>
        <v>-</v>
      </c>
      <c r="E148" s="375" t="str">
        <f>IF(データとりまとめシート!F132="","-",データとりまとめシート!F132)</f>
        <v>-</v>
      </c>
      <c r="F148" s="333"/>
      <c r="G148" s="261" t="str">
        <f t="shared" si="22"/>
        <v>-</v>
      </c>
      <c r="H148" s="262" t="s">
        <v>923</v>
      </c>
      <c r="I148" s="261" t="str">
        <f t="shared" si="23"/>
        <v>-</v>
      </c>
      <c r="J148" s="55" t="str">
        <f t="shared" si="24"/>
        <v>-</v>
      </c>
      <c r="K148" s="375" t="str">
        <f>IF(データとりまとめシート!J132="","-",データとりまとめシート!J132)</f>
        <v>-</v>
      </c>
      <c r="L148" s="333"/>
      <c r="M148" s="261" t="str">
        <f t="shared" si="25"/>
        <v>-</v>
      </c>
      <c r="N148" s="262" t="s">
        <v>923</v>
      </c>
      <c r="O148" s="261" t="str">
        <f t="shared" si="26"/>
        <v>-</v>
      </c>
      <c r="P148" s="55" t="str">
        <f t="shared" si="27"/>
        <v>-</v>
      </c>
    </row>
    <row r="149" spans="1:16">
      <c r="A149" s="65" t="str">
        <f>IF(データとりまとめシート!B133="","-",データとりまとめシート!B133)</f>
        <v>-</v>
      </c>
      <c r="B149" s="365" t="str">
        <f>IF(A149="-","-",データとりまとめシート!C133)</f>
        <v>-</v>
      </c>
      <c r="C149" s="365"/>
      <c r="D149" s="55" t="str">
        <f>IF(データとりまとめシート!D133="","-",IF(データとりまとめシート!D133=1,"男","女"))</f>
        <v>-</v>
      </c>
      <c r="E149" s="375" t="str">
        <f>IF(データとりまとめシート!F133="","-",データとりまとめシート!F133)</f>
        <v>-</v>
      </c>
      <c r="F149" s="333"/>
      <c r="G149" s="261" t="str">
        <f t="shared" si="22"/>
        <v>-</v>
      </c>
      <c r="H149" s="262" t="s">
        <v>923</v>
      </c>
      <c r="I149" s="261" t="str">
        <f t="shared" si="23"/>
        <v>-</v>
      </c>
      <c r="J149" s="55" t="str">
        <f t="shared" si="24"/>
        <v>-</v>
      </c>
      <c r="K149" s="375" t="str">
        <f>IF(データとりまとめシート!J133="","-",データとりまとめシート!J133)</f>
        <v>-</v>
      </c>
      <c r="L149" s="333"/>
      <c r="M149" s="261" t="str">
        <f t="shared" si="25"/>
        <v>-</v>
      </c>
      <c r="N149" s="262" t="s">
        <v>923</v>
      </c>
      <c r="O149" s="261" t="str">
        <f t="shared" si="26"/>
        <v>-</v>
      </c>
      <c r="P149" s="55" t="str">
        <f t="shared" si="27"/>
        <v>-</v>
      </c>
    </row>
    <row r="150" spans="1:16">
      <c r="A150" s="65" t="str">
        <f>IF(データとりまとめシート!B134="","-",データとりまとめシート!B134)</f>
        <v>-</v>
      </c>
      <c r="B150" s="365" t="str">
        <f>IF(A150="-","-",データとりまとめシート!C134)</f>
        <v>-</v>
      </c>
      <c r="C150" s="365"/>
      <c r="D150" s="55" t="str">
        <f>IF(データとりまとめシート!D134="","-",IF(データとりまとめシート!D134=1,"男","女"))</f>
        <v>-</v>
      </c>
      <c r="E150" s="375" t="str">
        <f>IF(データとりまとめシート!F134="","-",データとりまとめシート!F134)</f>
        <v>-</v>
      </c>
      <c r="F150" s="333"/>
      <c r="G150" s="261" t="str">
        <f t="shared" si="22"/>
        <v>-</v>
      </c>
      <c r="H150" s="262" t="s">
        <v>923</v>
      </c>
      <c r="I150" s="261" t="str">
        <f t="shared" si="23"/>
        <v>-</v>
      </c>
      <c r="J150" s="55" t="str">
        <f t="shared" si="24"/>
        <v>-</v>
      </c>
      <c r="K150" s="375" t="str">
        <f>IF(データとりまとめシート!J134="","-",データとりまとめシート!J134)</f>
        <v>-</v>
      </c>
      <c r="L150" s="333"/>
      <c r="M150" s="261" t="str">
        <f t="shared" si="25"/>
        <v>-</v>
      </c>
      <c r="N150" s="262" t="s">
        <v>923</v>
      </c>
      <c r="O150" s="261" t="str">
        <f t="shared" si="26"/>
        <v>-</v>
      </c>
      <c r="P150" s="55" t="str">
        <f t="shared" si="27"/>
        <v>-</v>
      </c>
    </row>
    <row r="151" spans="1:16">
      <c r="A151" s="65" t="str">
        <f>IF(データとりまとめシート!B135="","-",データとりまとめシート!B135)</f>
        <v>-</v>
      </c>
      <c r="B151" s="365" t="str">
        <f>IF(A151="-","-",データとりまとめシート!C135)</f>
        <v>-</v>
      </c>
      <c r="C151" s="365"/>
      <c r="D151" s="55" t="str">
        <f>IF(データとりまとめシート!D135="","-",IF(データとりまとめシート!D135=1,"男","女"))</f>
        <v>-</v>
      </c>
      <c r="E151" s="375" t="str">
        <f>IF(データとりまとめシート!F135="","-",データとりまとめシート!F135)</f>
        <v>-</v>
      </c>
      <c r="F151" s="333"/>
      <c r="G151" s="261" t="str">
        <f t="shared" si="22"/>
        <v>-</v>
      </c>
      <c r="H151" s="262" t="s">
        <v>923</v>
      </c>
      <c r="I151" s="261" t="str">
        <f t="shared" si="23"/>
        <v>-</v>
      </c>
      <c r="J151" s="55" t="str">
        <f t="shared" si="24"/>
        <v>-</v>
      </c>
      <c r="K151" s="375" t="str">
        <f>IF(データとりまとめシート!J135="","-",データとりまとめシート!J135)</f>
        <v>-</v>
      </c>
      <c r="L151" s="333"/>
      <c r="M151" s="261" t="str">
        <f t="shared" si="25"/>
        <v>-</v>
      </c>
      <c r="N151" s="262" t="s">
        <v>923</v>
      </c>
      <c r="O151" s="261" t="str">
        <f t="shared" si="26"/>
        <v>-</v>
      </c>
      <c r="P151" s="55" t="str">
        <f t="shared" si="27"/>
        <v>-</v>
      </c>
    </row>
    <row r="152" spans="1:16">
      <c r="A152" s="65" t="str">
        <f>IF(データとりまとめシート!B136="","-",データとりまとめシート!B136)</f>
        <v>-</v>
      </c>
      <c r="B152" s="365" t="str">
        <f>IF(A152="-","-",データとりまとめシート!C136)</f>
        <v>-</v>
      </c>
      <c r="C152" s="365"/>
      <c r="D152" s="55" t="str">
        <f>IF(データとりまとめシート!D136="","-",IF(データとりまとめシート!D136=1,"男","女"))</f>
        <v>-</v>
      </c>
      <c r="E152" s="375" t="str">
        <f>IF(データとりまとめシート!F136="","-",データとりまとめシート!F136)</f>
        <v>-</v>
      </c>
      <c r="F152" s="333"/>
      <c r="G152" s="261" t="str">
        <f t="shared" si="22"/>
        <v>-</v>
      </c>
      <c r="H152" s="262" t="s">
        <v>923</v>
      </c>
      <c r="I152" s="261" t="str">
        <f t="shared" si="23"/>
        <v>-</v>
      </c>
      <c r="J152" s="55" t="str">
        <f t="shared" si="24"/>
        <v>-</v>
      </c>
      <c r="K152" s="375" t="str">
        <f>IF(データとりまとめシート!J136="","-",データとりまとめシート!J136)</f>
        <v>-</v>
      </c>
      <c r="L152" s="333"/>
      <c r="M152" s="261" t="str">
        <f t="shared" si="25"/>
        <v>-</v>
      </c>
      <c r="N152" s="262" t="s">
        <v>923</v>
      </c>
      <c r="O152" s="261" t="str">
        <f t="shared" si="26"/>
        <v>-</v>
      </c>
      <c r="P152" s="55" t="str">
        <f t="shared" si="27"/>
        <v>-</v>
      </c>
    </row>
    <row r="153" spans="1:16">
      <c r="A153" s="65" t="str">
        <f>IF(データとりまとめシート!B137="","-",データとりまとめシート!B137)</f>
        <v>-</v>
      </c>
      <c r="B153" s="365" t="str">
        <f>IF(A153="-","-",データとりまとめシート!C137)</f>
        <v>-</v>
      </c>
      <c r="C153" s="365"/>
      <c r="D153" s="55" t="str">
        <f>IF(データとりまとめシート!D137="","-",IF(データとりまとめシート!D137=1,"男","女"))</f>
        <v>-</v>
      </c>
      <c r="E153" s="375" t="str">
        <f>IF(データとりまとめシート!F137="","-",データとりまとめシート!F137)</f>
        <v>-</v>
      </c>
      <c r="F153" s="333"/>
      <c r="G153" s="261" t="str">
        <f t="shared" si="22"/>
        <v>-</v>
      </c>
      <c r="H153" s="262" t="s">
        <v>923</v>
      </c>
      <c r="I153" s="261" t="str">
        <f t="shared" si="23"/>
        <v>-</v>
      </c>
      <c r="J153" s="55" t="str">
        <f t="shared" si="24"/>
        <v>-</v>
      </c>
      <c r="K153" s="375" t="str">
        <f>IF(データとりまとめシート!J137="","-",データとりまとめシート!J137)</f>
        <v>-</v>
      </c>
      <c r="L153" s="333"/>
      <c r="M153" s="261" t="str">
        <f t="shared" si="25"/>
        <v>-</v>
      </c>
      <c r="N153" s="262" t="s">
        <v>923</v>
      </c>
      <c r="O153" s="261" t="str">
        <f t="shared" si="26"/>
        <v>-</v>
      </c>
      <c r="P153" s="55" t="str">
        <f t="shared" si="27"/>
        <v>-</v>
      </c>
    </row>
    <row r="154" spans="1:16">
      <c r="A154" s="65" t="str">
        <f>IF(データとりまとめシート!B138="","-",データとりまとめシート!B138)</f>
        <v>-</v>
      </c>
      <c r="B154" s="365" t="str">
        <f>IF(A154="-","-",データとりまとめシート!C138)</f>
        <v>-</v>
      </c>
      <c r="C154" s="365"/>
      <c r="D154" s="55" t="str">
        <f>IF(データとりまとめシート!D138="","-",IF(データとりまとめシート!D138=1,"男","女"))</f>
        <v>-</v>
      </c>
      <c r="E154" s="375" t="str">
        <f>IF(データとりまとめシート!F138="","-",データとりまとめシート!F138)</f>
        <v>-</v>
      </c>
      <c r="F154" s="333"/>
      <c r="G154" s="261" t="str">
        <f t="shared" si="22"/>
        <v>-</v>
      </c>
      <c r="H154" s="262" t="s">
        <v>923</v>
      </c>
      <c r="I154" s="261" t="str">
        <f t="shared" si="23"/>
        <v>-</v>
      </c>
      <c r="J154" s="55" t="str">
        <f t="shared" si="24"/>
        <v>-</v>
      </c>
      <c r="K154" s="375" t="str">
        <f>IF(データとりまとめシート!J138="","-",データとりまとめシート!J138)</f>
        <v>-</v>
      </c>
      <c r="L154" s="333"/>
      <c r="M154" s="261" t="str">
        <f t="shared" si="25"/>
        <v>-</v>
      </c>
      <c r="N154" s="262" t="s">
        <v>923</v>
      </c>
      <c r="O154" s="261" t="str">
        <f t="shared" si="26"/>
        <v>-</v>
      </c>
      <c r="P154" s="55" t="str">
        <f t="shared" si="27"/>
        <v>-</v>
      </c>
    </row>
    <row r="155" spans="1:16">
      <c r="A155" s="65" t="str">
        <f>IF(データとりまとめシート!B139="","-",データとりまとめシート!B139)</f>
        <v>-</v>
      </c>
      <c r="B155" s="365" t="str">
        <f>IF(A155="-","-",データとりまとめシート!C139)</f>
        <v>-</v>
      </c>
      <c r="C155" s="365"/>
      <c r="D155" s="55" t="str">
        <f>IF(データとりまとめシート!D139="","-",IF(データとりまとめシート!D139=1,"男","女"))</f>
        <v>-</v>
      </c>
      <c r="E155" s="375" t="str">
        <f>IF(データとりまとめシート!F139="","-",データとりまとめシート!F139)</f>
        <v>-</v>
      </c>
      <c r="F155" s="333"/>
      <c r="G155" s="261" t="str">
        <f t="shared" si="22"/>
        <v>-</v>
      </c>
      <c r="H155" s="262" t="s">
        <v>923</v>
      </c>
      <c r="I155" s="261" t="str">
        <f t="shared" si="23"/>
        <v>-</v>
      </c>
      <c r="J155" s="55" t="str">
        <f t="shared" si="24"/>
        <v>-</v>
      </c>
      <c r="K155" s="375" t="str">
        <f>IF(データとりまとめシート!J139="","-",データとりまとめシート!J139)</f>
        <v>-</v>
      </c>
      <c r="L155" s="333"/>
      <c r="M155" s="261" t="str">
        <f t="shared" si="25"/>
        <v>-</v>
      </c>
      <c r="N155" s="262" t="s">
        <v>923</v>
      </c>
      <c r="O155" s="261" t="str">
        <f t="shared" si="26"/>
        <v>-</v>
      </c>
      <c r="P155" s="55" t="str">
        <f t="shared" si="27"/>
        <v>-</v>
      </c>
    </row>
    <row r="156" spans="1:16">
      <c r="A156" s="65" t="str">
        <f>IF(データとりまとめシート!B140="","-",データとりまとめシート!B140)</f>
        <v>-</v>
      </c>
      <c r="B156" s="365" t="str">
        <f>IF(A156="-","-",データとりまとめシート!C140)</f>
        <v>-</v>
      </c>
      <c r="C156" s="365"/>
      <c r="D156" s="55" t="str">
        <f>IF(データとりまとめシート!D140="","-",IF(データとりまとめシート!D140=1,"男","女"))</f>
        <v>-</v>
      </c>
      <c r="E156" s="375" t="str">
        <f>IF(データとりまとめシート!F140="","-",データとりまとめシート!F140)</f>
        <v>-</v>
      </c>
      <c r="F156" s="333"/>
      <c r="G156" s="261" t="str">
        <f t="shared" si="22"/>
        <v>-</v>
      </c>
      <c r="H156" s="262" t="s">
        <v>923</v>
      </c>
      <c r="I156" s="261" t="str">
        <f t="shared" si="23"/>
        <v>-</v>
      </c>
      <c r="J156" s="55" t="str">
        <f t="shared" si="24"/>
        <v>-</v>
      </c>
      <c r="K156" s="375" t="str">
        <f>IF(データとりまとめシート!J140="","-",データとりまとめシート!J140)</f>
        <v>-</v>
      </c>
      <c r="L156" s="333"/>
      <c r="M156" s="261" t="str">
        <f t="shared" si="25"/>
        <v>-</v>
      </c>
      <c r="N156" s="262" t="s">
        <v>923</v>
      </c>
      <c r="O156" s="261" t="str">
        <f t="shared" si="26"/>
        <v>-</v>
      </c>
      <c r="P156" s="55" t="str">
        <f t="shared" si="27"/>
        <v>-</v>
      </c>
    </row>
    <row r="157" spans="1:16">
      <c r="A157" s="65" t="str">
        <f>IF(データとりまとめシート!B141="","-",データとりまとめシート!B141)</f>
        <v>-</v>
      </c>
      <c r="B157" s="365" t="str">
        <f>IF(A157="-","-",データとりまとめシート!C141)</f>
        <v>-</v>
      </c>
      <c r="C157" s="365"/>
      <c r="D157" s="55" t="str">
        <f>IF(データとりまとめシート!D141="","-",IF(データとりまとめシート!D141=1,"男","女"))</f>
        <v>-</v>
      </c>
      <c r="E157" s="375" t="str">
        <f>IF(データとりまとめシート!F141="","-",データとりまとめシート!F141)</f>
        <v>-</v>
      </c>
      <c r="F157" s="333"/>
      <c r="G157" s="261" t="str">
        <f t="shared" si="22"/>
        <v>-</v>
      </c>
      <c r="H157" s="262" t="s">
        <v>923</v>
      </c>
      <c r="I157" s="261" t="str">
        <f t="shared" si="23"/>
        <v>-</v>
      </c>
      <c r="J157" s="55" t="str">
        <f t="shared" si="24"/>
        <v>-</v>
      </c>
      <c r="K157" s="375" t="str">
        <f>IF(データとりまとめシート!J141="","-",データとりまとめシート!J141)</f>
        <v>-</v>
      </c>
      <c r="L157" s="333"/>
      <c r="M157" s="261" t="str">
        <f t="shared" si="25"/>
        <v>-</v>
      </c>
      <c r="N157" s="262" t="s">
        <v>923</v>
      </c>
      <c r="O157" s="261" t="str">
        <f t="shared" si="26"/>
        <v>-</v>
      </c>
      <c r="P157" s="55" t="str">
        <f t="shared" si="27"/>
        <v>-</v>
      </c>
    </row>
    <row r="158" spans="1:16">
      <c r="A158" s="65" t="str">
        <f>IF(データとりまとめシート!B142="","-",データとりまとめシート!B142)</f>
        <v>-</v>
      </c>
      <c r="B158" s="365" t="str">
        <f>IF(A158="-","-",データとりまとめシート!C142)</f>
        <v>-</v>
      </c>
      <c r="C158" s="365"/>
      <c r="D158" s="55" t="str">
        <f>IF(データとりまとめシート!D142="","-",IF(データとりまとめシート!D142=1,"男","女"))</f>
        <v>-</v>
      </c>
      <c r="E158" s="375" t="str">
        <f>IF(データとりまとめシート!F142="","-",データとりまとめシート!F142)</f>
        <v>-</v>
      </c>
      <c r="F158" s="333"/>
      <c r="G158" s="261" t="str">
        <f t="shared" si="22"/>
        <v>-</v>
      </c>
      <c r="H158" s="262" t="s">
        <v>923</v>
      </c>
      <c r="I158" s="261" t="str">
        <f t="shared" si="23"/>
        <v>-</v>
      </c>
      <c r="J158" s="55" t="str">
        <f t="shared" si="24"/>
        <v>-</v>
      </c>
      <c r="K158" s="375" t="str">
        <f>IF(データとりまとめシート!J142="","-",データとりまとめシート!J142)</f>
        <v>-</v>
      </c>
      <c r="L158" s="333"/>
      <c r="M158" s="261" t="str">
        <f t="shared" si="25"/>
        <v>-</v>
      </c>
      <c r="N158" s="262" t="s">
        <v>923</v>
      </c>
      <c r="O158" s="261" t="str">
        <f t="shared" si="26"/>
        <v>-</v>
      </c>
      <c r="P158" s="55" t="str">
        <f t="shared" si="27"/>
        <v>-</v>
      </c>
    </row>
    <row r="159" spans="1:16">
      <c r="A159" s="65" t="str">
        <f>IF(データとりまとめシート!B143="","-",データとりまとめシート!B143)</f>
        <v>-</v>
      </c>
      <c r="B159" s="365" t="str">
        <f>IF(A159="-","-",データとりまとめシート!C143)</f>
        <v>-</v>
      </c>
      <c r="C159" s="365"/>
      <c r="D159" s="55" t="str">
        <f>IF(データとりまとめシート!D143="","-",IF(データとりまとめシート!D143=1,"男","女"))</f>
        <v>-</v>
      </c>
      <c r="E159" s="375" t="str">
        <f>IF(データとりまとめシート!F143="","-",データとりまとめシート!F143)</f>
        <v>-</v>
      </c>
      <c r="F159" s="333"/>
      <c r="G159" s="261" t="str">
        <f t="shared" si="22"/>
        <v>-</v>
      </c>
      <c r="H159" s="262" t="s">
        <v>923</v>
      </c>
      <c r="I159" s="261" t="str">
        <f t="shared" si="23"/>
        <v>-</v>
      </c>
      <c r="J159" s="55" t="str">
        <f t="shared" si="24"/>
        <v>-</v>
      </c>
      <c r="K159" s="375" t="str">
        <f>IF(データとりまとめシート!J143="","-",データとりまとめシート!J143)</f>
        <v>-</v>
      </c>
      <c r="L159" s="333"/>
      <c r="M159" s="261" t="str">
        <f t="shared" si="25"/>
        <v>-</v>
      </c>
      <c r="N159" s="262" t="s">
        <v>923</v>
      </c>
      <c r="O159" s="261" t="str">
        <f t="shared" si="26"/>
        <v>-</v>
      </c>
      <c r="P159" s="55" t="str">
        <f t="shared" si="27"/>
        <v>-</v>
      </c>
    </row>
    <row r="160" spans="1:16">
      <c r="A160" s="65" t="str">
        <f>IF(データとりまとめシート!B144="","-",データとりまとめシート!B144)</f>
        <v>-</v>
      </c>
      <c r="B160" s="365" t="str">
        <f>IF(A160="-","-",データとりまとめシート!C144)</f>
        <v>-</v>
      </c>
      <c r="C160" s="365"/>
      <c r="D160" s="55" t="str">
        <f>IF(データとりまとめシート!D144="","-",IF(データとりまとめシート!D144=1,"男","女"))</f>
        <v>-</v>
      </c>
      <c r="E160" s="375" t="str">
        <f>IF(データとりまとめシート!F144="","-",データとりまとめシート!F144)</f>
        <v>-</v>
      </c>
      <c r="F160" s="333"/>
      <c r="G160" s="261" t="str">
        <f t="shared" si="22"/>
        <v>-</v>
      </c>
      <c r="H160" s="262" t="s">
        <v>923</v>
      </c>
      <c r="I160" s="261" t="str">
        <f t="shared" si="23"/>
        <v>-</v>
      </c>
      <c r="J160" s="55" t="str">
        <f t="shared" si="24"/>
        <v>-</v>
      </c>
      <c r="K160" s="375" t="str">
        <f>IF(データとりまとめシート!J144="","-",データとりまとめシート!J144)</f>
        <v>-</v>
      </c>
      <c r="L160" s="333"/>
      <c r="M160" s="261" t="str">
        <f t="shared" si="25"/>
        <v>-</v>
      </c>
      <c r="N160" s="262" t="s">
        <v>923</v>
      </c>
      <c r="O160" s="261" t="str">
        <f t="shared" si="26"/>
        <v>-</v>
      </c>
      <c r="P160" s="55" t="str">
        <f t="shared" si="27"/>
        <v>-</v>
      </c>
    </row>
    <row r="161" spans="1:17">
      <c r="A161" s="65" t="str">
        <f>IF(データとりまとめシート!B145="","-",データとりまとめシート!B145)</f>
        <v>-</v>
      </c>
      <c r="B161" s="365" t="str">
        <f>IF(A161="-","-",データとりまとめシート!C145)</f>
        <v>-</v>
      </c>
      <c r="C161" s="365"/>
      <c r="D161" s="55" t="str">
        <f>IF(データとりまとめシート!D145="","-",IF(データとりまとめシート!D145=1,"男","女"))</f>
        <v>-</v>
      </c>
      <c r="E161" s="375" t="str">
        <f>IF(データとりまとめシート!F145="","-",データとりまとめシート!F145)</f>
        <v>-</v>
      </c>
      <c r="F161" s="333"/>
      <c r="G161" s="261" t="str">
        <f t="shared" si="22"/>
        <v>-</v>
      </c>
      <c r="H161" s="262" t="s">
        <v>923</v>
      </c>
      <c r="I161" s="261" t="str">
        <f t="shared" si="23"/>
        <v>-</v>
      </c>
      <c r="J161" s="55" t="str">
        <f t="shared" si="24"/>
        <v>-</v>
      </c>
      <c r="K161" s="375" t="str">
        <f>IF(データとりまとめシート!J145="","-",データとりまとめシート!J145)</f>
        <v>-</v>
      </c>
      <c r="L161" s="333"/>
      <c r="M161" s="261" t="str">
        <f t="shared" si="25"/>
        <v>-</v>
      </c>
      <c r="N161" s="262" t="s">
        <v>923</v>
      </c>
      <c r="O161" s="261" t="str">
        <f t="shared" si="26"/>
        <v>-</v>
      </c>
      <c r="P161" s="55" t="str">
        <f t="shared" si="27"/>
        <v>-</v>
      </c>
    </row>
    <row r="162" spans="1:17">
      <c r="A162" s="65" t="str">
        <f>IF(データとりまとめシート!B146="","-",データとりまとめシート!B146)</f>
        <v>-</v>
      </c>
      <c r="B162" s="365" t="str">
        <f>IF(A162="-","-",データとりまとめシート!C146)</f>
        <v>-</v>
      </c>
      <c r="C162" s="365"/>
      <c r="D162" s="55" t="str">
        <f>IF(データとりまとめシート!D146="","-",IF(データとりまとめシート!D146=1,"男","女"))</f>
        <v>-</v>
      </c>
      <c r="E162" s="375" t="str">
        <f>IF(データとりまとめシート!F146="","-",データとりまとめシート!F146)</f>
        <v>-</v>
      </c>
      <c r="F162" s="333"/>
      <c r="G162" s="261" t="str">
        <f t="shared" si="22"/>
        <v>-</v>
      </c>
      <c r="H162" s="262" t="s">
        <v>923</v>
      </c>
      <c r="I162" s="261" t="str">
        <f t="shared" si="23"/>
        <v>-</v>
      </c>
      <c r="J162" s="55" t="str">
        <f t="shared" si="24"/>
        <v>-</v>
      </c>
      <c r="K162" s="375" t="str">
        <f>IF(データとりまとめシート!J146="","-",データとりまとめシート!J146)</f>
        <v>-</v>
      </c>
      <c r="L162" s="333"/>
      <c r="M162" s="261" t="str">
        <f t="shared" si="25"/>
        <v>-</v>
      </c>
      <c r="N162" s="262" t="s">
        <v>923</v>
      </c>
      <c r="O162" s="261" t="str">
        <f t="shared" si="26"/>
        <v>-</v>
      </c>
      <c r="P162" s="55" t="str">
        <f t="shared" si="27"/>
        <v>-</v>
      </c>
    </row>
    <row r="163" spans="1:17">
      <c r="A163" s="65" t="str">
        <f>IF(データとりまとめシート!B147="","-",データとりまとめシート!B147)</f>
        <v>-</v>
      </c>
      <c r="B163" s="365" t="str">
        <f>IF(A163="-","-",データとりまとめシート!C147)</f>
        <v>-</v>
      </c>
      <c r="C163" s="365"/>
      <c r="D163" s="55" t="str">
        <f>IF(データとりまとめシート!D147="","-",IF(データとりまとめシート!D147=1,"男","女"))</f>
        <v>-</v>
      </c>
      <c r="E163" s="375" t="str">
        <f>IF(データとりまとめシート!F147="","-",データとりまとめシート!F147)</f>
        <v>-</v>
      </c>
      <c r="F163" s="333"/>
      <c r="G163" s="261" t="str">
        <f t="shared" si="22"/>
        <v>-</v>
      </c>
      <c r="H163" s="262" t="s">
        <v>923</v>
      </c>
      <c r="I163" s="261" t="str">
        <f t="shared" si="23"/>
        <v>-</v>
      </c>
      <c r="J163" s="55" t="str">
        <f t="shared" si="24"/>
        <v>-</v>
      </c>
      <c r="K163" s="375" t="str">
        <f>IF(データとりまとめシート!J147="","-",データとりまとめシート!J147)</f>
        <v>-</v>
      </c>
      <c r="L163" s="333"/>
      <c r="M163" s="261" t="str">
        <f t="shared" si="25"/>
        <v>-</v>
      </c>
      <c r="N163" s="262" t="s">
        <v>923</v>
      </c>
      <c r="O163" s="261" t="str">
        <f t="shared" si="26"/>
        <v>-</v>
      </c>
      <c r="P163" s="55" t="str">
        <f t="shared" si="27"/>
        <v>-</v>
      </c>
    </row>
    <row r="164" spans="1:17">
      <c r="A164" s="65" t="str">
        <f>IF(データとりまとめシート!B148="","-",データとりまとめシート!B148)</f>
        <v>-</v>
      </c>
      <c r="B164" s="365" t="str">
        <f>IF(A164="-","-",データとりまとめシート!C148)</f>
        <v>-</v>
      </c>
      <c r="C164" s="365"/>
      <c r="D164" s="55" t="str">
        <f>IF(データとりまとめシート!D148="","-",IF(データとりまとめシート!D148=1,"男","女"))</f>
        <v>-</v>
      </c>
      <c r="E164" s="375" t="str">
        <f>IF(データとりまとめシート!F148="","-",データとりまとめシート!F148)</f>
        <v>-</v>
      </c>
      <c r="F164" s="333"/>
      <c r="G164" s="261" t="str">
        <f t="shared" si="22"/>
        <v>-</v>
      </c>
      <c r="H164" s="262" t="s">
        <v>923</v>
      </c>
      <c r="I164" s="261" t="str">
        <f t="shared" si="23"/>
        <v>-</v>
      </c>
      <c r="J164" s="55" t="str">
        <f t="shared" si="24"/>
        <v>-</v>
      </c>
      <c r="K164" s="375" t="str">
        <f>IF(データとりまとめシート!J148="","-",データとりまとめシート!J148)</f>
        <v>-</v>
      </c>
      <c r="L164" s="333"/>
      <c r="M164" s="261" t="str">
        <f t="shared" si="25"/>
        <v>-</v>
      </c>
      <c r="N164" s="262" t="s">
        <v>923</v>
      </c>
      <c r="O164" s="261" t="str">
        <f t="shared" si="26"/>
        <v>-</v>
      </c>
      <c r="P164" s="55" t="str">
        <f t="shared" si="27"/>
        <v>-</v>
      </c>
      <c r="Q164" s="30" t="str">
        <f>N3&amp;"③"</f>
        <v>0③</v>
      </c>
    </row>
    <row r="165" spans="1:17">
      <c r="A165" s="65" t="str">
        <f>IF(データとりまとめシート!B149="","-",データとりまとめシート!B149)</f>
        <v>-</v>
      </c>
      <c r="B165" s="365" t="str">
        <f>IF(A165="-","-",データとりまとめシート!C149)</f>
        <v>-</v>
      </c>
      <c r="C165" s="365"/>
      <c r="D165" s="55" t="str">
        <f>IF(データとりまとめシート!D149="","-",IF(データとりまとめシート!D149=1,"男","女"))</f>
        <v>-</v>
      </c>
      <c r="E165" s="375" t="str">
        <f>IF(データとりまとめシート!F149="","-",データとりまとめシート!F149)</f>
        <v>-</v>
      </c>
      <c r="F165" s="333"/>
      <c r="G165" s="261" t="str">
        <f t="shared" si="22"/>
        <v>-</v>
      </c>
      <c r="H165" s="262" t="s">
        <v>923</v>
      </c>
      <c r="I165" s="261" t="str">
        <f t="shared" si="23"/>
        <v>-</v>
      </c>
      <c r="J165" s="55" t="str">
        <f t="shared" si="24"/>
        <v>-</v>
      </c>
      <c r="K165" s="375" t="str">
        <f>IF(データとりまとめシート!J149="","-",データとりまとめシート!J149)</f>
        <v>-</v>
      </c>
      <c r="L165" s="333"/>
      <c r="M165" s="261" t="str">
        <f t="shared" si="25"/>
        <v>-</v>
      </c>
      <c r="N165" s="262" t="s">
        <v>923</v>
      </c>
      <c r="O165" s="261" t="str">
        <f t="shared" si="26"/>
        <v>-</v>
      </c>
      <c r="P165" s="55" t="str">
        <f t="shared" si="27"/>
        <v>-</v>
      </c>
    </row>
    <row r="166" spans="1:17">
      <c r="A166" s="65" t="str">
        <f>IF(データとりまとめシート!B150="","-",データとりまとめシート!B150)</f>
        <v>-</v>
      </c>
      <c r="B166" s="365" t="str">
        <f>IF(A166="-","-",データとりまとめシート!C150)</f>
        <v>-</v>
      </c>
      <c r="C166" s="365"/>
      <c r="D166" s="55" t="str">
        <f>IF(データとりまとめシート!D150="","-",IF(データとりまとめシート!D150=1,"男","女"))</f>
        <v>-</v>
      </c>
      <c r="E166" s="375" t="str">
        <f>IF(データとりまとめシート!F150="","-",データとりまとめシート!F150)</f>
        <v>-</v>
      </c>
      <c r="F166" s="333"/>
      <c r="G166" s="261" t="str">
        <f t="shared" ref="G166:G197" si="28">IF($A166="-","-","")</f>
        <v>-</v>
      </c>
      <c r="H166" s="262" t="s">
        <v>923</v>
      </c>
      <c r="I166" s="261" t="str">
        <f t="shared" ref="I166:I197" si="29">IF($A166="-","-","")</f>
        <v>-</v>
      </c>
      <c r="J166" s="55" t="str">
        <f t="shared" ref="J166:J197" si="30">IF(A166="-","-","")</f>
        <v>-</v>
      </c>
      <c r="K166" s="375" t="str">
        <f>IF(データとりまとめシート!J150="","-",データとりまとめシート!J150)</f>
        <v>-</v>
      </c>
      <c r="L166" s="333"/>
      <c r="M166" s="261" t="str">
        <f t="shared" ref="M166:M197" si="31">IF($A166="-","-","")</f>
        <v>-</v>
      </c>
      <c r="N166" s="262" t="s">
        <v>923</v>
      </c>
      <c r="O166" s="261" t="str">
        <f t="shared" ref="O166:O197" si="32">IF($A166="-","-","")</f>
        <v>-</v>
      </c>
      <c r="P166" s="55" t="str">
        <f t="shared" ref="P166:P197" si="33">IF(A166="-","-","")</f>
        <v>-</v>
      </c>
    </row>
    <row r="167" spans="1:17">
      <c r="A167" s="65" t="str">
        <f>IF(データとりまとめシート!B151="","-",データとりまとめシート!B151)</f>
        <v>-</v>
      </c>
      <c r="B167" s="365" t="str">
        <f>IF(A167="-","-",データとりまとめシート!C151)</f>
        <v>-</v>
      </c>
      <c r="C167" s="365"/>
      <c r="D167" s="55" t="str">
        <f>IF(データとりまとめシート!D151="","-",IF(データとりまとめシート!D151=1,"男","女"))</f>
        <v>-</v>
      </c>
      <c r="E167" s="375" t="str">
        <f>IF(データとりまとめシート!F151="","-",データとりまとめシート!F151)</f>
        <v>-</v>
      </c>
      <c r="F167" s="333"/>
      <c r="G167" s="261" t="str">
        <f t="shared" si="28"/>
        <v>-</v>
      </c>
      <c r="H167" s="262" t="s">
        <v>923</v>
      </c>
      <c r="I167" s="261" t="str">
        <f t="shared" si="29"/>
        <v>-</v>
      </c>
      <c r="J167" s="55" t="str">
        <f t="shared" si="30"/>
        <v>-</v>
      </c>
      <c r="K167" s="375" t="str">
        <f>IF(データとりまとめシート!J151="","-",データとりまとめシート!J151)</f>
        <v>-</v>
      </c>
      <c r="L167" s="333"/>
      <c r="M167" s="261" t="str">
        <f t="shared" si="31"/>
        <v>-</v>
      </c>
      <c r="N167" s="262" t="s">
        <v>923</v>
      </c>
      <c r="O167" s="261" t="str">
        <f t="shared" si="32"/>
        <v>-</v>
      </c>
      <c r="P167" s="55" t="str">
        <f t="shared" si="33"/>
        <v>-</v>
      </c>
    </row>
    <row r="168" spans="1:17">
      <c r="A168" s="65" t="str">
        <f>IF(データとりまとめシート!B152="","-",データとりまとめシート!B152)</f>
        <v>-</v>
      </c>
      <c r="B168" s="365" t="str">
        <f>IF(A168="-","-",データとりまとめシート!C152)</f>
        <v>-</v>
      </c>
      <c r="C168" s="365"/>
      <c r="D168" s="55" t="str">
        <f>IF(データとりまとめシート!D152="","-",IF(データとりまとめシート!D152=1,"男","女"))</f>
        <v>-</v>
      </c>
      <c r="E168" s="375" t="str">
        <f>IF(データとりまとめシート!F152="","-",データとりまとめシート!F152)</f>
        <v>-</v>
      </c>
      <c r="F168" s="333"/>
      <c r="G168" s="261" t="str">
        <f t="shared" si="28"/>
        <v>-</v>
      </c>
      <c r="H168" s="262" t="s">
        <v>923</v>
      </c>
      <c r="I168" s="261" t="str">
        <f t="shared" si="29"/>
        <v>-</v>
      </c>
      <c r="J168" s="55" t="str">
        <f t="shared" si="30"/>
        <v>-</v>
      </c>
      <c r="K168" s="375" t="str">
        <f>IF(データとりまとめシート!J152="","-",データとりまとめシート!J152)</f>
        <v>-</v>
      </c>
      <c r="L168" s="333"/>
      <c r="M168" s="261" t="str">
        <f t="shared" si="31"/>
        <v>-</v>
      </c>
      <c r="N168" s="262" t="s">
        <v>923</v>
      </c>
      <c r="O168" s="261" t="str">
        <f t="shared" si="32"/>
        <v>-</v>
      </c>
      <c r="P168" s="55" t="str">
        <f t="shared" si="33"/>
        <v>-</v>
      </c>
    </row>
    <row r="169" spans="1:17">
      <c r="A169" s="65" t="str">
        <f>IF(データとりまとめシート!B153="","-",データとりまとめシート!B153)</f>
        <v>-</v>
      </c>
      <c r="B169" s="365" t="str">
        <f>IF(A169="-","-",データとりまとめシート!C153)</f>
        <v>-</v>
      </c>
      <c r="C169" s="365"/>
      <c r="D169" s="55" t="str">
        <f>IF(データとりまとめシート!D153="","-",IF(データとりまとめシート!D153=1,"男","女"))</f>
        <v>-</v>
      </c>
      <c r="E169" s="375" t="str">
        <f>IF(データとりまとめシート!F153="","-",データとりまとめシート!F153)</f>
        <v>-</v>
      </c>
      <c r="F169" s="333"/>
      <c r="G169" s="261" t="str">
        <f t="shared" si="28"/>
        <v>-</v>
      </c>
      <c r="H169" s="262" t="s">
        <v>923</v>
      </c>
      <c r="I169" s="261" t="str">
        <f t="shared" si="29"/>
        <v>-</v>
      </c>
      <c r="J169" s="55" t="str">
        <f t="shared" si="30"/>
        <v>-</v>
      </c>
      <c r="K169" s="375" t="str">
        <f>IF(データとりまとめシート!J153="","-",データとりまとめシート!J153)</f>
        <v>-</v>
      </c>
      <c r="L169" s="333"/>
      <c r="M169" s="261" t="str">
        <f t="shared" si="31"/>
        <v>-</v>
      </c>
      <c r="N169" s="262" t="s">
        <v>923</v>
      </c>
      <c r="O169" s="261" t="str">
        <f t="shared" si="32"/>
        <v>-</v>
      </c>
      <c r="P169" s="55" t="str">
        <f t="shared" si="33"/>
        <v>-</v>
      </c>
    </row>
    <row r="170" spans="1:17">
      <c r="A170" s="65" t="str">
        <f>IF(データとりまとめシート!B154="","-",データとりまとめシート!B154)</f>
        <v>-</v>
      </c>
      <c r="B170" s="365" t="str">
        <f>IF(A170="-","-",データとりまとめシート!C154)</f>
        <v>-</v>
      </c>
      <c r="C170" s="365"/>
      <c r="D170" s="55" t="str">
        <f>IF(データとりまとめシート!D154="","-",IF(データとりまとめシート!D154=1,"男","女"))</f>
        <v>-</v>
      </c>
      <c r="E170" s="375" t="str">
        <f>IF(データとりまとめシート!F154="","-",データとりまとめシート!F154)</f>
        <v>-</v>
      </c>
      <c r="F170" s="333"/>
      <c r="G170" s="261" t="str">
        <f t="shared" si="28"/>
        <v>-</v>
      </c>
      <c r="H170" s="262" t="s">
        <v>923</v>
      </c>
      <c r="I170" s="261" t="str">
        <f t="shared" si="29"/>
        <v>-</v>
      </c>
      <c r="J170" s="55" t="str">
        <f t="shared" si="30"/>
        <v>-</v>
      </c>
      <c r="K170" s="375" t="str">
        <f>IF(データとりまとめシート!J154="","-",データとりまとめシート!J154)</f>
        <v>-</v>
      </c>
      <c r="L170" s="333"/>
      <c r="M170" s="261" t="str">
        <f t="shared" si="31"/>
        <v>-</v>
      </c>
      <c r="N170" s="262" t="s">
        <v>923</v>
      </c>
      <c r="O170" s="261" t="str">
        <f t="shared" si="32"/>
        <v>-</v>
      </c>
      <c r="P170" s="55" t="str">
        <f t="shared" si="33"/>
        <v>-</v>
      </c>
    </row>
    <row r="171" spans="1:17">
      <c r="A171" s="65" t="str">
        <f>IF(データとりまとめシート!B155="","-",データとりまとめシート!B155)</f>
        <v>-</v>
      </c>
      <c r="B171" s="365" t="str">
        <f>IF(A171="-","-",データとりまとめシート!C155)</f>
        <v>-</v>
      </c>
      <c r="C171" s="365"/>
      <c r="D171" s="55" t="str">
        <f>IF(データとりまとめシート!D155="","-",IF(データとりまとめシート!D155=1,"男","女"))</f>
        <v>-</v>
      </c>
      <c r="E171" s="375" t="str">
        <f>IF(データとりまとめシート!F155="","-",データとりまとめシート!F155)</f>
        <v>-</v>
      </c>
      <c r="F171" s="333"/>
      <c r="G171" s="261" t="str">
        <f t="shared" si="28"/>
        <v>-</v>
      </c>
      <c r="H171" s="262" t="s">
        <v>923</v>
      </c>
      <c r="I171" s="261" t="str">
        <f t="shared" si="29"/>
        <v>-</v>
      </c>
      <c r="J171" s="55" t="str">
        <f t="shared" si="30"/>
        <v>-</v>
      </c>
      <c r="K171" s="375" t="str">
        <f>IF(データとりまとめシート!J155="","-",データとりまとめシート!J155)</f>
        <v>-</v>
      </c>
      <c r="L171" s="333"/>
      <c r="M171" s="261" t="str">
        <f t="shared" si="31"/>
        <v>-</v>
      </c>
      <c r="N171" s="262" t="s">
        <v>923</v>
      </c>
      <c r="O171" s="261" t="str">
        <f t="shared" si="32"/>
        <v>-</v>
      </c>
      <c r="P171" s="55" t="str">
        <f t="shared" si="33"/>
        <v>-</v>
      </c>
    </row>
    <row r="172" spans="1:17">
      <c r="A172" s="65" t="str">
        <f>IF(データとりまとめシート!B156="","-",データとりまとめシート!B156)</f>
        <v>-</v>
      </c>
      <c r="B172" s="365" t="str">
        <f>IF(A172="-","-",データとりまとめシート!C156)</f>
        <v>-</v>
      </c>
      <c r="C172" s="365"/>
      <c r="D172" s="55" t="str">
        <f>IF(データとりまとめシート!D156="","-",IF(データとりまとめシート!D156=1,"男","女"))</f>
        <v>-</v>
      </c>
      <c r="E172" s="375" t="str">
        <f>IF(データとりまとめシート!F156="","-",データとりまとめシート!F156)</f>
        <v>-</v>
      </c>
      <c r="F172" s="333"/>
      <c r="G172" s="261" t="str">
        <f t="shared" si="28"/>
        <v>-</v>
      </c>
      <c r="H172" s="262" t="s">
        <v>923</v>
      </c>
      <c r="I172" s="261" t="str">
        <f t="shared" si="29"/>
        <v>-</v>
      </c>
      <c r="J172" s="55" t="str">
        <f t="shared" si="30"/>
        <v>-</v>
      </c>
      <c r="K172" s="375" t="str">
        <f>IF(データとりまとめシート!J156="","-",データとりまとめシート!J156)</f>
        <v>-</v>
      </c>
      <c r="L172" s="333"/>
      <c r="M172" s="261" t="str">
        <f t="shared" si="31"/>
        <v>-</v>
      </c>
      <c r="N172" s="262" t="s">
        <v>923</v>
      </c>
      <c r="O172" s="261" t="str">
        <f t="shared" si="32"/>
        <v>-</v>
      </c>
      <c r="P172" s="55" t="str">
        <f t="shared" si="33"/>
        <v>-</v>
      </c>
    </row>
    <row r="173" spans="1:17">
      <c r="A173" s="65" t="str">
        <f>IF(データとりまとめシート!B157="","-",データとりまとめシート!B157)</f>
        <v>-</v>
      </c>
      <c r="B173" s="365" t="str">
        <f>IF(A173="-","-",データとりまとめシート!C157)</f>
        <v>-</v>
      </c>
      <c r="C173" s="365"/>
      <c r="D173" s="55" t="str">
        <f>IF(データとりまとめシート!D157="","-",IF(データとりまとめシート!D157=1,"男","女"))</f>
        <v>-</v>
      </c>
      <c r="E173" s="375" t="str">
        <f>IF(データとりまとめシート!F157="","-",データとりまとめシート!F157)</f>
        <v>-</v>
      </c>
      <c r="F173" s="333"/>
      <c r="G173" s="261" t="str">
        <f t="shared" si="28"/>
        <v>-</v>
      </c>
      <c r="H173" s="262" t="s">
        <v>923</v>
      </c>
      <c r="I173" s="261" t="str">
        <f t="shared" si="29"/>
        <v>-</v>
      </c>
      <c r="J173" s="55" t="str">
        <f t="shared" si="30"/>
        <v>-</v>
      </c>
      <c r="K173" s="375" t="str">
        <f>IF(データとりまとめシート!J157="","-",データとりまとめシート!J157)</f>
        <v>-</v>
      </c>
      <c r="L173" s="333"/>
      <c r="M173" s="261" t="str">
        <f t="shared" si="31"/>
        <v>-</v>
      </c>
      <c r="N173" s="262" t="s">
        <v>923</v>
      </c>
      <c r="O173" s="261" t="str">
        <f t="shared" si="32"/>
        <v>-</v>
      </c>
      <c r="P173" s="55" t="str">
        <f t="shared" si="33"/>
        <v>-</v>
      </c>
    </row>
    <row r="174" spans="1:17">
      <c r="A174" s="65" t="str">
        <f>IF(データとりまとめシート!B158="","-",データとりまとめシート!B158)</f>
        <v>-</v>
      </c>
      <c r="B174" s="365" t="str">
        <f>IF(A174="-","-",データとりまとめシート!C158)</f>
        <v>-</v>
      </c>
      <c r="C174" s="365"/>
      <c r="D174" s="55" t="str">
        <f>IF(データとりまとめシート!D158="","-",IF(データとりまとめシート!D158=1,"男","女"))</f>
        <v>-</v>
      </c>
      <c r="E174" s="375" t="str">
        <f>IF(データとりまとめシート!F158="","-",データとりまとめシート!F158)</f>
        <v>-</v>
      </c>
      <c r="F174" s="333"/>
      <c r="G174" s="261" t="str">
        <f t="shared" si="28"/>
        <v>-</v>
      </c>
      <c r="H174" s="262" t="s">
        <v>923</v>
      </c>
      <c r="I174" s="261" t="str">
        <f t="shared" si="29"/>
        <v>-</v>
      </c>
      <c r="J174" s="55" t="str">
        <f t="shared" si="30"/>
        <v>-</v>
      </c>
      <c r="K174" s="375" t="str">
        <f>IF(データとりまとめシート!J158="","-",データとりまとめシート!J158)</f>
        <v>-</v>
      </c>
      <c r="L174" s="333"/>
      <c r="M174" s="261" t="str">
        <f t="shared" si="31"/>
        <v>-</v>
      </c>
      <c r="N174" s="262" t="s">
        <v>923</v>
      </c>
      <c r="O174" s="261" t="str">
        <f t="shared" si="32"/>
        <v>-</v>
      </c>
      <c r="P174" s="55" t="str">
        <f t="shared" si="33"/>
        <v>-</v>
      </c>
    </row>
    <row r="175" spans="1:17">
      <c r="A175" s="65" t="str">
        <f>IF(データとりまとめシート!B159="","-",データとりまとめシート!B159)</f>
        <v>-</v>
      </c>
      <c r="B175" s="365" t="str">
        <f>IF(A175="-","-",データとりまとめシート!C159)</f>
        <v>-</v>
      </c>
      <c r="C175" s="365"/>
      <c r="D175" s="55" t="str">
        <f>IF(データとりまとめシート!D159="","-",IF(データとりまとめシート!D159=1,"男","女"))</f>
        <v>-</v>
      </c>
      <c r="E175" s="375" t="str">
        <f>IF(データとりまとめシート!F159="","-",データとりまとめシート!F159)</f>
        <v>-</v>
      </c>
      <c r="F175" s="333"/>
      <c r="G175" s="261" t="str">
        <f t="shared" si="28"/>
        <v>-</v>
      </c>
      <c r="H175" s="262" t="s">
        <v>923</v>
      </c>
      <c r="I175" s="261" t="str">
        <f t="shared" si="29"/>
        <v>-</v>
      </c>
      <c r="J175" s="55" t="str">
        <f t="shared" si="30"/>
        <v>-</v>
      </c>
      <c r="K175" s="375" t="str">
        <f>IF(データとりまとめシート!J159="","-",データとりまとめシート!J159)</f>
        <v>-</v>
      </c>
      <c r="L175" s="333"/>
      <c r="M175" s="261" t="str">
        <f t="shared" si="31"/>
        <v>-</v>
      </c>
      <c r="N175" s="262" t="s">
        <v>923</v>
      </c>
      <c r="O175" s="261" t="str">
        <f t="shared" si="32"/>
        <v>-</v>
      </c>
      <c r="P175" s="55" t="str">
        <f t="shared" si="33"/>
        <v>-</v>
      </c>
    </row>
    <row r="176" spans="1:17">
      <c r="A176" s="65" t="str">
        <f>IF(データとりまとめシート!B160="","-",データとりまとめシート!B160)</f>
        <v>-</v>
      </c>
      <c r="B176" s="365" t="str">
        <f>IF(A176="-","-",データとりまとめシート!C160)</f>
        <v>-</v>
      </c>
      <c r="C176" s="365"/>
      <c r="D176" s="55" t="str">
        <f>IF(データとりまとめシート!D160="","-",IF(データとりまとめシート!D160=1,"男","女"))</f>
        <v>-</v>
      </c>
      <c r="E176" s="375" t="str">
        <f>IF(データとりまとめシート!F160="","-",データとりまとめシート!F160)</f>
        <v>-</v>
      </c>
      <c r="F176" s="333"/>
      <c r="G176" s="261" t="str">
        <f t="shared" si="28"/>
        <v>-</v>
      </c>
      <c r="H176" s="262" t="s">
        <v>923</v>
      </c>
      <c r="I176" s="261" t="str">
        <f t="shared" si="29"/>
        <v>-</v>
      </c>
      <c r="J176" s="55" t="str">
        <f t="shared" si="30"/>
        <v>-</v>
      </c>
      <c r="K176" s="375" t="str">
        <f>IF(データとりまとめシート!J160="","-",データとりまとめシート!J160)</f>
        <v>-</v>
      </c>
      <c r="L176" s="333"/>
      <c r="M176" s="261" t="str">
        <f t="shared" si="31"/>
        <v>-</v>
      </c>
      <c r="N176" s="262" t="s">
        <v>923</v>
      </c>
      <c r="O176" s="261" t="str">
        <f t="shared" si="32"/>
        <v>-</v>
      </c>
      <c r="P176" s="55" t="str">
        <f t="shared" si="33"/>
        <v>-</v>
      </c>
    </row>
    <row r="177" spans="1:16">
      <c r="A177" s="65" t="str">
        <f>IF(データとりまとめシート!B161="","-",データとりまとめシート!B161)</f>
        <v>-</v>
      </c>
      <c r="B177" s="365" t="str">
        <f>IF(A177="-","-",データとりまとめシート!C161)</f>
        <v>-</v>
      </c>
      <c r="C177" s="365"/>
      <c r="D177" s="55" t="str">
        <f>IF(データとりまとめシート!D161="","-",IF(データとりまとめシート!D161=1,"男","女"))</f>
        <v>-</v>
      </c>
      <c r="E177" s="375" t="str">
        <f>IF(データとりまとめシート!F161="","-",データとりまとめシート!F161)</f>
        <v>-</v>
      </c>
      <c r="F177" s="333"/>
      <c r="G177" s="261" t="str">
        <f t="shared" si="28"/>
        <v>-</v>
      </c>
      <c r="H177" s="262" t="s">
        <v>923</v>
      </c>
      <c r="I177" s="261" t="str">
        <f t="shared" si="29"/>
        <v>-</v>
      </c>
      <c r="J177" s="55" t="str">
        <f t="shared" si="30"/>
        <v>-</v>
      </c>
      <c r="K177" s="375" t="str">
        <f>IF(データとりまとめシート!J161="","-",データとりまとめシート!J161)</f>
        <v>-</v>
      </c>
      <c r="L177" s="333"/>
      <c r="M177" s="261" t="str">
        <f t="shared" si="31"/>
        <v>-</v>
      </c>
      <c r="N177" s="262" t="s">
        <v>923</v>
      </c>
      <c r="O177" s="261" t="str">
        <f t="shared" si="32"/>
        <v>-</v>
      </c>
      <c r="P177" s="55" t="str">
        <f t="shared" si="33"/>
        <v>-</v>
      </c>
    </row>
    <row r="178" spans="1:16">
      <c r="A178" s="65" t="str">
        <f>IF(データとりまとめシート!B162="","-",データとりまとめシート!B162)</f>
        <v>-</v>
      </c>
      <c r="B178" s="365" t="str">
        <f>IF(A178="-","-",データとりまとめシート!C162)</f>
        <v>-</v>
      </c>
      <c r="C178" s="365"/>
      <c r="D178" s="55" t="str">
        <f>IF(データとりまとめシート!D162="","-",IF(データとりまとめシート!D162=1,"男","女"))</f>
        <v>-</v>
      </c>
      <c r="E178" s="375" t="str">
        <f>IF(データとりまとめシート!F162="","-",データとりまとめシート!F162)</f>
        <v>-</v>
      </c>
      <c r="F178" s="333"/>
      <c r="G178" s="261" t="str">
        <f t="shared" si="28"/>
        <v>-</v>
      </c>
      <c r="H178" s="262" t="s">
        <v>923</v>
      </c>
      <c r="I178" s="261" t="str">
        <f t="shared" si="29"/>
        <v>-</v>
      </c>
      <c r="J178" s="55" t="str">
        <f t="shared" si="30"/>
        <v>-</v>
      </c>
      <c r="K178" s="375" t="str">
        <f>IF(データとりまとめシート!J162="","-",データとりまとめシート!J162)</f>
        <v>-</v>
      </c>
      <c r="L178" s="333"/>
      <c r="M178" s="261" t="str">
        <f t="shared" si="31"/>
        <v>-</v>
      </c>
      <c r="N178" s="262" t="s">
        <v>923</v>
      </c>
      <c r="O178" s="261" t="str">
        <f t="shared" si="32"/>
        <v>-</v>
      </c>
      <c r="P178" s="55" t="str">
        <f t="shared" si="33"/>
        <v>-</v>
      </c>
    </row>
    <row r="179" spans="1:16">
      <c r="A179" s="65" t="str">
        <f>IF(データとりまとめシート!B163="","-",データとりまとめシート!B163)</f>
        <v>-</v>
      </c>
      <c r="B179" s="365" t="str">
        <f>IF(A179="-","-",データとりまとめシート!C163)</f>
        <v>-</v>
      </c>
      <c r="C179" s="365"/>
      <c r="D179" s="55" t="str">
        <f>IF(データとりまとめシート!D163="","-",IF(データとりまとめシート!D163=1,"男","女"))</f>
        <v>-</v>
      </c>
      <c r="E179" s="375" t="str">
        <f>IF(データとりまとめシート!F163="","-",データとりまとめシート!F163)</f>
        <v>-</v>
      </c>
      <c r="F179" s="333"/>
      <c r="G179" s="261" t="str">
        <f t="shared" si="28"/>
        <v>-</v>
      </c>
      <c r="H179" s="262" t="s">
        <v>923</v>
      </c>
      <c r="I179" s="261" t="str">
        <f t="shared" si="29"/>
        <v>-</v>
      </c>
      <c r="J179" s="55" t="str">
        <f t="shared" si="30"/>
        <v>-</v>
      </c>
      <c r="K179" s="375" t="str">
        <f>IF(データとりまとめシート!J163="","-",データとりまとめシート!J163)</f>
        <v>-</v>
      </c>
      <c r="L179" s="333"/>
      <c r="M179" s="261" t="str">
        <f t="shared" si="31"/>
        <v>-</v>
      </c>
      <c r="N179" s="262" t="s">
        <v>923</v>
      </c>
      <c r="O179" s="261" t="str">
        <f t="shared" si="32"/>
        <v>-</v>
      </c>
      <c r="P179" s="55" t="str">
        <f t="shared" si="33"/>
        <v>-</v>
      </c>
    </row>
    <row r="180" spans="1:16">
      <c r="A180" s="65" t="str">
        <f>IF(データとりまとめシート!B164="","-",データとりまとめシート!B164)</f>
        <v>-</v>
      </c>
      <c r="B180" s="365" t="str">
        <f>IF(A180="-","-",データとりまとめシート!C164)</f>
        <v>-</v>
      </c>
      <c r="C180" s="365"/>
      <c r="D180" s="55" t="str">
        <f>IF(データとりまとめシート!D164="","-",IF(データとりまとめシート!D164=1,"男","女"))</f>
        <v>-</v>
      </c>
      <c r="E180" s="375" t="str">
        <f>IF(データとりまとめシート!F164="","-",データとりまとめシート!F164)</f>
        <v>-</v>
      </c>
      <c r="F180" s="333"/>
      <c r="G180" s="261" t="str">
        <f t="shared" si="28"/>
        <v>-</v>
      </c>
      <c r="H180" s="262" t="s">
        <v>923</v>
      </c>
      <c r="I180" s="261" t="str">
        <f t="shared" si="29"/>
        <v>-</v>
      </c>
      <c r="J180" s="55" t="str">
        <f t="shared" si="30"/>
        <v>-</v>
      </c>
      <c r="K180" s="375" t="str">
        <f>IF(データとりまとめシート!J164="","-",データとりまとめシート!J164)</f>
        <v>-</v>
      </c>
      <c r="L180" s="333"/>
      <c r="M180" s="261" t="str">
        <f t="shared" si="31"/>
        <v>-</v>
      </c>
      <c r="N180" s="262" t="s">
        <v>923</v>
      </c>
      <c r="O180" s="261" t="str">
        <f t="shared" si="32"/>
        <v>-</v>
      </c>
      <c r="P180" s="55" t="str">
        <f t="shared" si="33"/>
        <v>-</v>
      </c>
    </row>
    <row r="181" spans="1:16">
      <c r="A181" s="65" t="str">
        <f>IF(データとりまとめシート!B165="","-",データとりまとめシート!B165)</f>
        <v>-</v>
      </c>
      <c r="B181" s="365" t="str">
        <f>IF(A181="-","-",データとりまとめシート!C165)</f>
        <v>-</v>
      </c>
      <c r="C181" s="365"/>
      <c r="D181" s="55" t="str">
        <f>IF(データとりまとめシート!D165="","-",IF(データとりまとめシート!D165=1,"男","女"))</f>
        <v>-</v>
      </c>
      <c r="E181" s="375" t="str">
        <f>IF(データとりまとめシート!F165="","-",データとりまとめシート!F165)</f>
        <v>-</v>
      </c>
      <c r="F181" s="333"/>
      <c r="G181" s="261" t="str">
        <f t="shared" si="28"/>
        <v>-</v>
      </c>
      <c r="H181" s="262" t="s">
        <v>923</v>
      </c>
      <c r="I181" s="261" t="str">
        <f t="shared" si="29"/>
        <v>-</v>
      </c>
      <c r="J181" s="55" t="str">
        <f t="shared" si="30"/>
        <v>-</v>
      </c>
      <c r="K181" s="375" t="str">
        <f>IF(データとりまとめシート!J165="","-",データとりまとめシート!J165)</f>
        <v>-</v>
      </c>
      <c r="L181" s="333"/>
      <c r="M181" s="261" t="str">
        <f t="shared" si="31"/>
        <v>-</v>
      </c>
      <c r="N181" s="262" t="s">
        <v>923</v>
      </c>
      <c r="O181" s="261" t="str">
        <f t="shared" si="32"/>
        <v>-</v>
      </c>
      <c r="P181" s="55" t="str">
        <f t="shared" si="33"/>
        <v>-</v>
      </c>
    </row>
    <row r="182" spans="1:16">
      <c r="A182" s="65" t="str">
        <f>IF(データとりまとめシート!B166="","-",データとりまとめシート!B166)</f>
        <v>-</v>
      </c>
      <c r="B182" s="365" t="str">
        <f>IF(A182="-","-",データとりまとめシート!C166)</f>
        <v>-</v>
      </c>
      <c r="C182" s="365"/>
      <c r="D182" s="55" t="str">
        <f>IF(データとりまとめシート!D166="","-",IF(データとりまとめシート!D166=1,"男","女"))</f>
        <v>-</v>
      </c>
      <c r="E182" s="375" t="str">
        <f>IF(データとりまとめシート!F166="","-",データとりまとめシート!F166)</f>
        <v>-</v>
      </c>
      <c r="F182" s="333"/>
      <c r="G182" s="261" t="str">
        <f t="shared" si="28"/>
        <v>-</v>
      </c>
      <c r="H182" s="262" t="s">
        <v>923</v>
      </c>
      <c r="I182" s="261" t="str">
        <f t="shared" si="29"/>
        <v>-</v>
      </c>
      <c r="J182" s="55" t="str">
        <f t="shared" si="30"/>
        <v>-</v>
      </c>
      <c r="K182" s="375" t="str">
        <f>IF(データとりまとめシート!J166="","-",データとりまとめシート!J166)</f>
        <v>-</v>
      </c>
      <c r="L182" s="333"/>
      <c r="M182" s="261" t="str">
        <f t="shared" si="31"/>
        <v>-</v>
      </c>
      <c r="N182" s="262" t="s">
        <v>923</v>
      </c>
      <c r="O182" s="261" t="str">
        <f t="shared" si="32"/>
        <v>-</v>
      </c>
      <c r="P182" s="55" t="str">
        <f t="shared" si="33"/>
        <v>-</v>
      </c>
    </row>
    <row r="183" spans="1:16">
      <c r="A183" s="65" t="str">
        <f>IF(データとりまとめシート!B167="","-",データとりまとめシート!B167)</f>
        <v>-</v>
      </c>
      <c r="B183" s="365" t="str">
        <f>IF(A183="-","-",データとりまとめシート!C167)</f>
        <v>-</v>
      </c>
      <c r="C183" s="365"/>
      <c r="D183" s="55" t="str">
        <f>IF(データとりまとめシート!D167="","-",IF(データとりまとめシート!D167=1,"男","女"))</f>
        <v>-</v>
      </c>
      <c r="E183" s="375" t="str">
        <f>IF(データとりまとめシート!F167="","-",データとりまとめシート!F167)</f>
        <v>-</v>
      </c>
      <c r="F183" s="333"/>
      <c r="G183" s="261" t="str">
        <f t="shared" si="28"/>
        <v>-</v>
      </c>
      <c r="H183" s="262" t="s">
        <v>923</v>
      </c>
      <c r="I183" s="261" t="str">
        <f t="shared" si="29"/>
        <v>-</v>
      </c>
      <c r="J183" s="55" t="str">
        <f t="shared" si="30"/>
        <v>-</v>
      </c>
      <c r="K183" s="375" t="str">
        <f>IF(データとりまとめシート!J167="","-",データとりまとめシート!J167)</f>
        <v>-</v>
      </c>
      <c r="L183" s="333"/>
      <c r="M183" s="261" t="str">
        <f t="shared" si="31"/>
        <v>-</v>
      </c>
      <c r="N183" s="262" t="s">
        <v>923</v>
      </c>
      <c r="O183" s="261" t="str">
        <f t="shared" si="32"/>
        <v>-</v>
      </c>
      <c r="P183" s="55" t="str">
        <f t="shared" si="33"/>
        <v>-</v>
      </c>
    </row>
    <row r="184" spans="1:16">
      <c r="A184" s="65" t="str">
        <f>IF(データとりまとめシート!B168="","-",データとりまとめシート!B168)</f>
        <v>-</v>
      </c>
      <c r="B184" s="365" t="str">
        <f>IF(A184="-","-",データとりまとめシート!C168)</f>
        <v>-</v>
      </c>
      <c r="C184" s="365"/>
      <c r="D184" s="55" t="str">
        <f>IF(データとりまとめシート!D168="","-",IF(データとりまとめシート!D168=1,"男","女"))</f>
        <v>-</v>
      </c>
      <c r="E184" s="375" t="str">
        <f>IF(データとりまとめシート!F168="","-",データとりまとめシート!F168)</f>
        <v>-</v>
      </c>
      <c r="F184" s="333"/>
      <c r="G184" s="261" t="str">
        <f t="shared" si="28"/>
        <v>-</v>
      </c>
      <c r="H184" s="262" t="s">
        <v>923</v>
      </c>
      <c r="I184" s="261" t="str">
        <f t="shared" si="29"/>
        <v>-</v>
      </c>
      <c r="J184" s="55" t="str">
        <f t="shared" si="30"/>
        <v>-</v>
      </c>
      <c r="K184" s="375" t="str">
        <f>IF(データとりまとめシート!J168="","-",データとりまとめシート!J168)</f>
        <v>-</v>
      </c>
      <c r="L184" s="333"/>
      <c r="M184" s="261" t="str">
        <f t="shared" si="31"/>
        <v>-</v>
      </c>
      <c r="N184" s="262" t="s">
        <v>923</v>
      </c>
      <c r="O184" s="261" t="str">
        <f t="shared" si="32"/>
        <v>-</v>
      </c>
      <c r="P184" s="55" t="str">
        <f t="shared" si="33"/>
        <v>-</v>
      </c>
    </row>
    <row r="185" spans="1:16">
      <c r="A185" s="65" t="str">
        <f>IF(データとりまとめシート!B169="","-",データとりまとめシート!B169)</f>
        <v>-</v>
      </c>
      <c r="B185" s="365" t="str">
        <f>IF(A185="-","-",データとりまとめシート!C169)</f>
        <v>-</v>
      </c>
      <c r="C185" s="365"/>
      <c r="D185" s="55" t="str">
        <f>IF(データとりまとめシート!D169="","-",IF(データとりまとめシート!D169=1,"男","女"))</f>
        <v>-</v>
      </c>
      <c r="E185" s="375" t="str">
        <f>IF(データとりまとめシート!F169="","-",データとりまとめシート!F169)</f>
        <v>-</v>
      </c>
      <c r="F185" s="333"/>
      <c r="G185" s="261" t="str">
        <f t="shared" si="28"/>
        <v>-</v>
      </c>
      <c r="H185" s="262" t="s">
        <v>923</v>
      </c>
      <c r="I185" s="261" t="str">
        <f t="shared" si="29"/>
        <v>-</v>
      </c>
      <c r="J185" s="55" t="str">
        <f t="shared" si="30"/>
        <v>-</v>
      </c>
      <c r="K185" s="375" t="str">
        <f>IF(データとりまとめシート!J169="","-",データとりまとめシート!J169)</f>
        <v>-</v>
      </c>
      <c r="L185" s="333"/>
      <c r="M185" s="261" t="str">
        <f t="shared" si="31"/>
        <v>-</v>
      </c>
      <c r="N185" s="262" t="s">
        <v>923</v>
      </c>
      <c r="O185" s="261" t="str">
        <f t="shared" si="32"/>
        <v>-</v>
      </c>
      <c r="P185" s="55" t="str">
        <f t="shared" si="33"/>
        <v>-</v>
      </c>
    </row>
    <row r="186" spans="1:16">
      <c r="A186" s="65" t="str">
        <f>IF(データとりまとめシート!B170="","-",データとりまとめシート!B170)</f>
        <v>-</v>
      </c>
      <c r="B186" s="365" t="str">
        <f>IF(A186="-","-",データとりまとめシート!C170)</f>
        <v>-</v>
      </c>
      <c r="C186" s="365"/>
      <c r="D186" s="55" t="str">
        <f>IF(データとりまとめシート!D170="","-",IF(データとりまとめシート!D170=1,"男","女"))</f>
        <v>-</v>
      </c>
      <c r="E186" s="375" t="str">
        <f>IF(データとりまとめシート!F170="","-",データとりまとめシート!F170)</f>
        <v>-</v>
      </c>
      <c r="F186" s="333"/>
      <c r="G186" s="261" t="str">
        <f t="shared" si="28"/>
        <v>-</v>
      </c>
      <c r="H186" s="262" t="s">
        <v>923</v>
      </c>
      <c r="I186" s="261" t="str">
        <f t="shared" si="29"/>
        <v>-</v>
      </c>
      <c r="J186" s="55" t="str">
        <f t="shared" si="30"/>
        <v>-</v>
      </c>
      <c r="K186" s="375" t="str">
        <f>IF(データとりまとめシート!J170="","-",データとりまとめシート!J170)</f>
        <v>-</v>
      </c>
      <c r="L186" s="333"/>
      <c r="M186" s="261" t="str">
        <f t="shared" si="31"/>
        <v>-</v>
      </c>
      <c r="N186" s="262" t="s">
        <v>923</v>
      </c>
      <c r="O186" s="261" t="str">
        <f t="shared" si="32"/>
        <v>-</v>
      </c>
      <c r="P186" s="55" t="str">
        <f t="shared" si="33"/>
        <v>-</v>
      </c>
    </row>
    <row r="187" spans="1:16">
      <c r="A187" s="65" t="str">
        <f>IF(データとりまとめシート!B171="","-",データとりまとめシート!B171)</f>
        <v>-</v>
      </c>
      <c r="B187" s="365" t="str">
        <f>IF(A187="-","-",データとりまとめシート!C171)</f>
        <v>-</v>
      </c>
      <c r="C187" s="365"/>
      <c r="D187" s="55" t="str">
        <f>IF(データとりまとめシート!D171="","-",IF(データとりまとめシート!D171=1,"男","女"))</f>
        <v>-</v>
      </c>
      <c r="E187" s="375" t="str">
        <f>IF(データとりまとめシート!F171="","-",データとりまとめシート!F171)</f>
        <v>-</v>
      </c>
      <c r="F187" s="333"/>
      <c r="G187" s="261" t="str">
        <f t="shared" si="28"/>
        <v>-</v>
      </c>
      <c r="H187" s="262" t="s">
        <v>923</v>
      </c>
      <c r="I187" s="261" t="str">
        <f t="shared" si="29"/>
        <v>-</v>
      </c>
      <c r="J187" s="55" t="str">
        <f t="shared" si="30"/>
        <v>-</v>
      </c>
      <c r="K187" s="375" t="str">
        <f>IF(データとりまとめシート!J171="","-",データとりまとめシート!J171)</f>
        <v>-</v>
      </c>
      <c r="L187" s="333"/>
      <c r="M187" s="261" t="str">
        <f t="shared" si="31"/>
        <v>-</v>
      </c>
      <c r="N187" s="262" t="s">
        <v>923</v>
      </c>
      <c r="O187" s="261" t="str">
        <f t="shared" si="32"/>
        <v>-</v>
      </c>
      <c r="P187" s="55" t="str">
        <f t="shared" si="33"/>
        <v>-</v>
      </c>
    </row>
    <row r="188" spans="1:16">
      <c r="A188" s="65" t="str">
        <f>IF(データとりまとめシート!B172="","-",データとりまとめシート!B172)</f>
        <v>-</v>
      </c>
      <c r="B188" s="365" t="str">
        <f>IF(A188="-","-",データとりまとめシート!C172)</f>
        <v>-</v>
      </c>
      <c r="C188" s="365"/>
      <c r="D188" s="55" t="str">
        <f>IF(データとりまとめシート!D172="","-",IF(データとりまとめシート!D172=1,"男","女"))</f>
        <v>-</v>
      </c>
      <c r="E188" s="375" t="str">
        <f>IF(データとりまとめシート!F172="","-",データとりまとめシート!F172)</f>
        <v>-</v>
      </c>
      <c r="F188" s="333"/>
      <c r="G188" s="261" t="str">
        <f t="shared" si="28"/>
        <v>-</v>
      </c>
      <c r="H188" s="262" t="s">
        <v>923</v>
      </c>
      <c r="I188" s="261" t="str">
        <f t="shared" si="29"/>
        <v>-</v>
      </c>
      <c r="J188" s="55" t="str">
        <f t="shared" si="30"/>
        <v>-</v>
      </c>
      <c r="K188" s="375" t="str">
        <f>IF(データとりまとめシート!J172="","-",データとりまとめシート!J172)</f>
        <v>-</v>
      </c>
      <c r="L188" s="333"/>
      <c r="M188" s="261" t="str">
        <f t="shared" si="31"/>
        <v>-</v>
      </c>
      <c r="N188" s="262" t="s">
        <v>923</v>
      </c>
      <c r="O188" s="261" t="str">
        <f t="shared" si="32"/>
        <v>-</v>
      </c>
      <c r="P188" s="55" t="str">
        <f t="shared" si="33"/>
        <v>-</v>
      </c>
    </row>
    <row r="189" spans="1:16">
      <c r="A189" s="65" t="str">
        <f>IF(データとりまとめシート!B173="","-",データとりまとめシート!B173)</f>
        <v>-</v>
      </c>
      <c r="B189" s="365" t="str">
        <f>IF(A189="-","-",データとりまとめシート!C173)</f>
        <v>-</v>
      </c>
      <c r="C189" s="365"/>
      <c r="D189" s="55" t="str">
        <f>IF(データとりまとめシート!D173="","-",IF(データとりまとめシート!D173=1,"男","女"))</f>
        <v>-</v>
      </c>
      <c r="E189" s="375" t="str">
        <f>IF(データとりまとめシート!F173="","-",データとりまとめシート!F173)</f>
        <v>-</v>
      </c>
      <c r="F189" s="333"/>
      <c r="G189" s="261" t="str">
        <f t="shared" si="28"/>
        <v>-</v>
      </c>
      <c r="H189" s="262" t="s">
        <v>923</v>
      </c>
      <c r="I189" s="261" t="str">
        <f t="shared" si="29"/>
        <v>-</v>
      </c>
      <c r="J189" s="55" t="str">
        <f t="shared" si="30"/>
        <v>-</v>
      </c>
      <c r="K189" s="375" t="str">
        <f>IF(データとりまとめシート!J173="","-",データとりまとめシート!J173)</f>
        <v>-</v>
      </c>
      <c r="L189" s="333"/>
      <c r="M189" s="261" t="str">
        <f t="shared" si="31"/>
        <v>-</v>
      </c>
      <c r="N189" s="262" t="s">
        <v>923</v>
      </c>
      <c r="O189" s="261" t="str">
        <f t="shared" si="32"/>
        <v>-</v>
      </c>
      <c r="P189" s="55" t="str">
        <f t="shared" si="33"/>
        <v>-</v>
      </c>
    </row>
    <row r="190" spans="1:16">
      <c r="A190" s="65" t="str">
        <f>IF(データとりまとめシート!B174="","-",データとりまとめシート!B174)</f>
        <v>-</v>
      </c>
      <c r="B190" s="365" t="str">
        <f>IF(A190="-","-",データとりまとめシート!C174)</f>
        <v>-</v>
      </c>
      <c r="C190" s="365"/>
      <c r="D190" s="55" t="str">
        <f>IF(データとりまとめシート!D174="","-",IF(データとりまとめシート!D174=1,"男","女"))</f>
        <v>-</v>
      </c>
      <c r="E190" s="375" t="str">
        <f>IF(データとりまとめシート!F174="","-",データとりまとめシート!F174)</f>
        <v>-</v>
      </c>
      <c r="F190" s="333"/>
      <c r="G190" s="261" t="str">
        <f t="shared" si="28"/>
        <v>-</v>
      </c>
      <c r="H190" s="262" t="s">
        <v>923</v>
      </c>
      <c r="I190" s="261" t="str">
        <f t="shared" si="29"/>
        <v>-</v>
      </c>
      <c r="J190" s="55" t="str">
        <f t="shared" si="30"/>
        <v>-</v>
      </c>
      <c r="K190" s="375" t="str">
        <f>IF(データとりまとめシート!J174="","-",データとりまとめシート!J174)</f>
        <v>-</v>
      </c>
      <c r="L190" s="333"/>
      <c r="M190" s="261" t="str">
        <f t="shared" si="31"/>
        <v>-</v>
      </c>
      <c r="N190" s="262" t="s">
        <v>923</v>
      </c>
      <c r="O190" s="261" t="str">
        <f t="shared" si="32"/>
        <v>-</v>
      </c>
      <c r="P190" s="55" t="str">
        <f t="shared" si="33"/>
        <v>-</v>
      </c>
    </row>
    <row r="191" spans="1:16">
      <c r="A191" s="65" t="str">
        <f>IF(データとりまとめシート!B175="","-",データとりまとめシート!B175)</f>
        <v>-</v>
      </c>
      <c r="B191" s="365" t="str">
        <f>IF(A191="-","-",データとりまとめシート!C175)</f>
        <v>-</v>
      </c>
      <c r="C191" s="365"/>
      <c r="D191" s="55" t="str">
        <f>IF(データとりまとめシート!D175="","-",IF(データとりまとめシート!D175=1,"男","女"))</f>
        <v>-</v>
      </c>
      <c r="E191" s="375" t="str">
        <f>IF(データとりまとめシート!F175="","-",データとりまとめシート!F175)</f>
        <v>-</v>
      </c>
      <c r="F191" s="333"/>
      <c r="G191" s="261" t="str">
        <f t="shared" si="28"/>
        <v>-</v>
      </c>
      <c r="H191" s="262" t="s">
        <v>923</v>
      </c>
      <c r="I191" s="261" t="str">
        <f t="shared" si="29"/>
        <v>-</v>
      </c>
      <c r="J191" s="55" t="str">
        <f t="shared" si="30"/>
        <v>-</v>
      </c>
      <c r="K191" s="375" t="str">
        <f>IF(データとりまとめシート!J175="","-",データとりまとめシート!J175)</f>
        <v>-</v>
      </c>
      <c r="L191" s="333"/>
      <c r="M191" s="261" t="str">
        <f t="shared" si="31"/>
        <v>-</v>
      </c>
      <c r="N191" s="262" t="s">
        <v>923</v>
      </c>
      <c r="O191" s="261" t="str">
        <f t="shared" si="32"/>
        <v>-</v>
      </c>
      <c r="P191" s="55" t="str">
        <f t="shared" si="33"/>
        <v>-</v>
      </c>
    </row>
    <row r="192" spans="1:16">
      <c r="A192" s="65" t="str">
        <f>IF(データとりまとめシート!B176="","-",データとりまとめシート!B176)</f>
        <v>-</v>
      </c>
      <c r="B192" s="365" t="str">
        <f>IF(A192="-","-",データとりまとめシート!C176)</f>
        <v>-</v>
      </c>
      <c r="C192" s="365"/>
      <c r="D192" s="55" t="str">
        <f>IF(データとりまとめシート!D176="","-",IF(データとりまとめシート!D176=1,"男","女"))</f>
        <v>-</v>
      </c>
      <c r="E192" s="375" t="str">
        <f>IF(データとりまとめシート!F176="","-",データとりまとめシート!F176)</f>
        <v>-</v>
      </c>
      <c r="F192" s="333"/>
      <c r="G192" s="261" t="str">
        <f t="shared" si="28"/>
        <v>-</v>
      </c>
      <c r="H192" s="262" t="s">
        <v>923</v>
      </c>
      <c r="I192" s="261" t="str">
        <f t="shared" si="29"/>
        <v>-</v>
      </c>
      <c r="J192" s="55" t="str">
        <f t="shared" si="30"/>
        <v>-</v>
      </c>
      <c r="K192" s="375" t="str">
        <f>IF(データとりまとめシート!J176="","-",データとりまとめシート!J176)</f>
        <v>-</v>
      </c>
      <c r="L192" s="333"/>
      <c r="M192" s="261" t="str">
        <f t="shared" si="31"/>
        <v>-</v>
      </c>
      <c r="N192" s="262" t="s">
        <v>923</v>
      </c>
      <c r="O192" s="261" t="str">
        <f t="shared" si="32"/>
        <v>-</v>
      </c>
      <c r="P192" s="55" t="str">
        <f t="shared" si="33"/>
        <v>-</v>
      </c>
    </row>
    <row r="193" spans="1:16">
      <c r="A193" s="65" t="str">
        <f>IF(データとりまとめシート!B177="","-",データとりまとめシート!B177)</f>
        <v>-</v>
      </c>
      <c r="B193" s="365" t="str">
        <f>IF(A193="-","-",データとりまとめシート!C177)</f>
        <v>-</v>
      </c>
      <c r="C193" s="365"/>
      <c r="D193" s="55" t="str">
        <f>IF(データとりまとめシート!D177="","-",IF(データとりまとめシート!D177=1,"男","女"))</f>
        <v>-</v>
      </c>
      <c r="E193" s="375" t="str">
        <f>IF(データとりまとめシート!F177="","-",データとりまとめシート!F177)</f>
        <v>-</v>
      </c>
      <c r="F193" s="333"/>
      <c r="G193" s="261" t="str">
        <f t="shared" si="28"/>
        <v>-</v>
      </c>
      <c r="H193" s="262" t="s">
        <v>923</v>
      </c>
      <c r="I193" s="261" t="str">
        <f t="shared" si="29"/>
        <v>-</v>
      </c>
      <c r="J193" s="55" t="str">
        <f t="shared" si="30"/>
        <v>-</v>
      </c>
      <c r="K193" s="375" t="str">
        <f>IF(データとりまとめシート!J177="","-",データとりまとめシート!J177)</f>
        <v>-</v>
      </c>
      <c r="L193" s="333"/>
      <c r="M193" s="261" t="str">
        <f t="shared" si="31"/>
        <v>-</v>
      </c>
      <c r="N193" s="262" t="s">
        <v>923</v>
      </c>
      <c r="O193" s="261" t="str">
        <f t="shared" si="32"/>
        <v>-</v>
      </c>
      <c r="P193" s="55" t="str">
        <f t="shared" si="33"/>
        <v>-</v>
      </c>
    </row>
    <row r="194" spans="1:16">
      <c r="A194" s="65" t="str">
        <f>IF(データとりまとめシート!B178="","-",データとりまとめシート!B178)</f>
        <v>-</v>
      </c>
      <c r="B194" s="365" t="str">
        <f>IF(A194="-","-",データとりまとめシート!C178)</f>
        <v>-</v>
      </c>
      <c r="C194" s="365"/>
      <c r="D194" s="55" t="str">
        <f>IF(データとりまとめシート!D178="","-",IF(データとりまとめシート!D178=1,"男","女"))</f>
        <v>-</v>
      </c>
      <c r="E194" s="375" t="str">
        <f>IF(データとりまとめシート!F178="","-",データとりまとめシート!F178)</f>
        <v>-</v>
      </c>
      <c r="F194" s="333"/>
      <c r="G194" s="261" t="str">
        <f t="shared" si="28"/>
        <v>-</v>
      </c>
      <c r="H194" s="262" t="s">
        <v>923</v>
      </c>
      <c r="I194" s="261" t="str">
        <f t="shared" si="29"/>
        <v>-</v>
      </c>
      <c r="J194" s="55" t="str">
        <f t="shared" si="30"/>
        <v>-</v>
      </c>
      <c r="K194" s="375" t="str">
        <f>IF(データとりまとめシート!J178="","-",データとりまとめシート!J178)</f>
        <v>-</v>
      </c>
      <c r="L194" s="333"/>
      <c r="M194" s="261" t="str">
        <f t="shared" si="31"/>
        <v>-</v>
      </c>
      <c r="N194" s="262" t="s">
        <v>923</v>
      </c>
      <c r="O194" s="261" t="str">
        <f t="shared" si="32"/>
        <v>-</v>
      </c>
      <c r="P194" s="55" t="str">
        <f t="shared" si="33"/>
        <v>-</v>
      </c>
    </row>
    <row r="195" spans="1:16">
      <c r="A195" s="65" t="str">
        <f>IF(データとりまとめシート!B179="","-",データとりまとめシート!B179)</f>
        <v>-</v>
      </c>
      <c r="B195" s="365" t="str">
        <f>IF(A195="-","-",データとりまとめシート!C179)</f>
        <v>-</v>
      </c>
      <c r="C195" s="365"/>
      <c r="D195" s="55" t="str">
        <f>IF(データとりまとめシート!D179="","-",IF(データとりまとめシート!D179=1,"男","女"))</f>
        <v>-</v>
      </c>
      <c r="E195" s="375" t="str">
        <f>IF(データとりまとめシート!F179="","-",データとりまとめシート!F179)</f>
        <v>-</v>
      </c>
      <c r="F195" s="333"/>
      <c r="G195" s="261" t="str">
        <f t="shared" si="28"/>
        <v>-</v>
      </c>
      <c r="H195" s="262" t="s">
        <v>923</v>
      </c>
      <c r="I195" s="261" t="str">
        <f t="shared" si="29"/>
        <v>-</v>
      </c>
      <c r="J195" s="55" t="str">
        <f t="shared" si="30"/>
        <v>-</v>
      </c>
      <c r="K195" s="375" t="str">
        <f>IF(データとりまとめシート!J179="","-",データとりまとめシート!J179)</f>
        <v>-</v>
      </c>
      <c r="L195" s="333"/>
      <c r="M195" s="261" t="str">
        <f t="shared" si="31"/>
        <v>-</v>
      </c>
      <c r="N195" s="262" t="s">
        <v>923</v>
      </c>
      <c r="O195" s="261" t="str">
        <f t="shared" si="32"/>
        <v>-</v>
      </c>
      <c r="P195" s="55" t="str">
        <f t="shared" si="33"/>
        <v>-</v>
      </c>
    </row>
    <row r="196" spans="1:16">
      <c r="A196" s="65" t="str">
        <f>IF(データとりまとめシート!B180="","-",データとりまとめシート!B180)</f>
        <v>-</v>
      </c>
      <c r="B196" s="365" t="str">
        <f>IF(A196="-","-",データとりまとめシート!C180)</f>
        <v>-</v>
      </c>
      <c r="C196" s="365"/>
      <c r="D196" s="55" t="str">
        <f>IF(データとりまとめシート!D180="","-",IF(データとりまとめシート!D180=1,"男","女"))</f>
        <v>-</v>
      </c>
      <c r="E196" s="375" t="str">
        <f>IF(データとりまとめシート!F180="","-",データとりまとめシート!F180)</f>
        <v>-</v>
      </c>
      <c r="F196" s="333"/>
      <c r="G196" s="261" t="str">
        <f t="shared" si="28"/>
        <v>-</v>
      </c>
      <c r="H196" s="262" t="s">
        <v>923</v>
      </c>
      <c r="I196" s="261" t="str">
        <f t="shared" si="29"/>
        <v>-</v>
      </c>
      <c r="J196" s="55" t="str">
        <f t="shared" si="30"/>
        <v>-</v>
      </c>
      <c r="K196" s="375" t="str">
        <f>IF(データとりまとめシート!J180="","-",データとりまとめシート!J180)</f>
        <v>-</v>
      </c>
      <c r="L196" s="333"/>
      <c r="M196" s="261" t="str">
        <f t="shared" si="31"/>
        <v>-</v>
      </c>
      <c r="N196" s="262" t="s">
        <v>923</v>
      </c>
      <c r="O196" s="261" t="str">
        <f t="shared" si="32"/>
        <v>-</v>
      </c>
      <c r="P196" s="55" t="str">
        <f t="shared" si="33"/>
        <v>-</v>
      </c>
    </row>
    <row r="197" spans="1:16">
      <c r="A197" s="65" t="str">
        <f>IF(データとりまとめシート!B181="","-",データとりまとめシート!B181)</f>
        <v>-</v>
      </c>
      <c r="B197" s="365" t="str">
        <f>IF(A197="-","-",データとりまとめシート!C181)</f>
        <v>-</v>
      </c>
      <c r="C197" s="365"/>
      <c r="D197" s="55" t="str">
        <f>IF(データとりまとめシート!D181="","-",IF(データとりまとめシート!D181=1,"男","女"))</f>
        <v>-</v>
      </c>
      <c r="E197" s="375" t="str">
        <f>IF(データとりまとめシート!F181="","-",データとりまとめシート!F181)</f>
        <v>-</v>
      </c>
      <c r="F197" s="333"/>
      <c r="G197" s="261" t="str">
        <f t="shared" si="28"/>
        <v>-</v>
      </c>
      <c r="H197" s="262" t="s">
        <v>923</v>
      </c>
      <c r="I197" s="261" t="str">
        <f t="shared" si="29"/>
        <v>-</v>
      </c>
      <c r="J197" s="55" t="str">
        <f t="shared" si="30"/>
        <v>-</v>
      </c>
      <c r="K197" s="375" t="str">
        <f>IF(データとりまとめシート!J181="","-",データとりまとめシート!J181)</f>
        <v>-</v>
      </c>
      <c r="L197" s="333"/>
      <c r="M197" s="261" t="str">
        <f t="shared" si="31"/>
        <v>-</v>
      </c>
      <c r="N197" s="262" t="s">
        <v>923</v>
      </c>
      <c r="O197" s="261" t="str">
        <f t="shared" si="32"/>
        <v>-</v>
      </c>
      <c r="P197" s="55" t="str">
        <f t="shared" si="33"/>
        <v>-</v>
      </c>
    </row>
    <row r="198" spans="1:16">
      <c r="A198" s="65" t="str">
        <f>IF(データとりまとめシート!B182="","-",データとりまとめシート!B182)</f>
        <v>-</v>
      </c>
      <c r="B198" s="365" t="str">
        <f>IF(A198="-","-",データとりまとめシート!C182)</f>
        <v>-</v>
      </c>
      <c r="C198" s="365"/>
      <c r="D198" s="55" t="str">
        <f>IF(データとりまとめシート!D182="","-",IF(データとりまとめシート!D182=1,"男","女"))</f>
        <v>-</v>
      </c>
      <c r="E198" s="375" t="str">
        <f>IF(データとりまとめシート!F182="","-",データとりまとめシート!F182)</f>
        <v>-</v>
      </c>
      <c r="F198" s="333"/>
      <c r="G198" s="261" t="str">
        <f t="shared" ref="G198:G229" si="34">IF($A198="-","-","")</f>
        <v>-</v>
      </c>
      <c r="H198" s="262" t="s">
        <v>923</v>
      </c>
      <c r="I198" s="261" t="str">
        <f t="shared" ref="I198:I229" si="35">IF($A198="-","-","")</f>
        <v>-</v>
      </c>
      <c r="J198" s="55" t="str">
        <f t="shared" ref="J198:J229" si="36">IF(A198="-","-","")</f>
        <v>-</v>
      </c>
      <c r="K198" s="375" t="str">
        <f>IF(データとりまとめシート!J182="","-",データとりまとめシート!J182)</f>
        <v>-</v>
      </c>
      <c r="L198" s="333"/>
      <c r="M198" s="261" t="str">
        <f t="shared" ref="M198:M229" si="37">IF($A198="-","-","")</f>
        <v>-</v>
      </c>
      <c r="N198" s="262" t="s">
        <v>923</v>
      </c>
      <c r="O198" s="261" t="str">
        <f t="shared" ref="O198:O229" si="38">IF($A198="-","-","")</f>
        <v>-</v>
      </c>
      <c r="P198" s="55" t="str">
        <f t="shared" ref="P198:P229" si="39">IF(A198="-","-","")</f>
        <v>-</v>
      </c>
    </row>
    <row r="199" spans="1:16">
      <c r="A199" s="65" t="str">
        <f>IF(データとりまとめシート!B183="","-",データとりまとめシート!B183)</f>
        <v>-</v>
      </c>
      <c r="B199" s="365" t="str">
        <f>IF(A199="-","-",データとりまとめシート!C183)</f>
        <v>-</v>
      </c>
      <c r="C199" s="365"/>
      <c r="D199" s="55" t="str">
        <f>IF(データとりまとめシート!D183="","-",IF(データとりまとめシート!D183=1,"男","女"))</f>
        <v>-</v>
      </c>
      <c r="E199" s="375" t="str">
        <f>IF(データとりまとめシート!F183="","-",データとりまとめシート!F183)</f>
        <v>-</v>
      </c>
      <c r="F199" s="333"/>
      <c r="G199" s="261" t="str">
        <f t="shared" si="34"/>
        <v>-</v>
      </c>
      <c r="H199" s="262" t="s">
        <v>923</v>
      </c>
      <c r="I199" s="261" t="str">
        <f t="shared" si="35"/>
        <v>-</v>
      </c>
      <c r="J199" s="55" t="str">
        <f t="shared" si="36"/>
        <v>-</v>
      </c>
      <c r="K199" s="375" t="str">
        <f>IF(データとりまとめシート!J183="","-",データとりまとめシート!J183)</f>
        <v>-</v>
      </c>
      <c r="L199" s="333"/>
      <c r="M199" s="261" t="str">
        <f t="shared" si="37"/>
        <v>-</v>
      </c>
      <c r="N199" s="262" t="s">
        <v>923</v>
      </c>
      <c r="O199" s="261" t="str">
        <f t="shared" si="38"/>
        <v>-</v>
      </c>
      <c r="P199" s="55" t="str">
        <f t="shared" si="39"/>
        <v>-</v>
      </c>
    </row>
    <row r="200" spans="1:16">
      <c r="A200" s="65" t="str">
        <f>IF(データとりまとめシート!B184="","-",データとりまとめシート!B184)</f>
        <v>-</v>
      </c>
      <c r="B200" s="365" t="str">
        <f>IF(A200="-","-",データとりまとめシート!C184)</f>
        <v>-</v>
      </c>
      <c r="C200" s="365"/>
      <c r="D200" s="55" t="str">
        <f>IF(データとりまとめシート!D184="","-",IF(データとりまとめシート!D184=1,"男","女"))</f>
        <v>-</v>
      </c>
      <c r="E200" s="375" t="str">
        <f>IF(データとりまとめシート!F184="","-",データとりまとめシート!F184)</f>
        <v>-</v>
      </c>
      <c r="F200" s="333"/>
      <c r="G200" s="261" t="str">
        <f t="shared" si="34"/>
        <v>-</v>
      </c>
      <c r="H200" s="262" t="s">
        <v>923</v>
      </c>
      <c r="I200" s="261" t="str">
        <f t="shared" si="35"/>
        <v>-</v>
      </c>
      <c r="J200" s="55" t="str">
        <f t="shared" si="36"/>
        <v>-</v>
      </c>
      <c r="K200" s="375" t="str">
        <f>IF(データとりまとめシート!J184="","-",データとりまとめシート!J184)</f>
        <v>-</v>
      </c>
      <c r="L200" s="333"/>
      <c r="M200" s="261" t="str">
        <f t="shared" si="37"/>
        <v>-</v>
      </c>
      <c r="N200" s="262" t="s">
        <v>923</v>
      </c>
      <c r="O200" s="261" t="str">
        <f t="shared" si="38"/>
        <v>-</v>
      </c>
      <c r="P200" s="55" t="str">
        <f t="shared" si="39"/>
        <v>-</v>
      </c>
    </row>
    <row r="201" spans="1:16">
      <c r="A201" s="65" t="str">
        <f>IF(データとりまとめシート!B185="","-",データとりまとめシート!B185)</f>
        <v>-</v>
      </c>
      <c r="B201" s="365" t="str">
        <f>IF(A201="-","-",データとりまとめシート!C185)</f>
        <v>-</v>
      </c>
      <c r="C201" s="365"/>
      <c r="D201" s="55" t="str">
        <f>IF(データとりまとめシート!D185="","-",IF(データとりまとめシート!D185=1,"男","女"))</f>
        <v>-</v>
      </c>
      <c r="E201" s="375" t="str">
        <f>IF(データとりまとめシート!F185="","-",データとりまとめシート!F185)</f>
        <v>-</v>
      </c>
      <c r="F201" s="333"/>
      <c r="G201" s="261" t="str">
        <f t="shared" si="34"/>
        <v>-</v>
      </c>
      <c r="H201" s="262" t="s">
        <v>923</v>
      </c>
      <c r="I201" s="261" t="str">
        <f t="shared" si="35"/>
        <v>-</v>
      </c>
      <c r="J201" s="55" t="str">
        <f t="shared" si="36"/>
        <v>-</v>
      </c>
      <c r="K201" s="375" t="str">
        <f>IF(データとりまとめシート!J185="","-",データとりまとめシート!J185)</f>
        <v>-</v>
      </c>
      <c r="L201" s="333"/>
      <c r="M201" s="261" t="str">
        <f t="shared" si="37"/>
        <v>-</v>
      </c>
      <c r="N201" s="262" t="s">
        <v>923</v>
      </c>
      <c r="O201" s="261" t="str">
        <f t="shared" si="38"/>
        <v>-</v>
      </c>
      <c r="P201" s="55" t="str">
        <f t="shared" si="39"/>
        <v>-</v>
      </c>
    </row>
    <row r="202" spans="1:16">
      <c r="A202" s="65" t="str">
        <f>IF(データとりまとめシート!B186="","-",データとりまとめシート!B186)</f>
        <v>-</v>
      </c>
      <c r="B202" s="365" t="str">
        <f>IF(A202="-","-",データとりまとめシート!C186)</f>
        <v>-</v>
      </c>
      <c r="C202" s="365"/>
      <c r="D202" s="55" t="str">
        <f>IF(データとりまとめシート!D186="","-",IF(データとりまとめシート!D186=1,"男","女"))</f>
        <v>-</v>
      </c>
      <c r="E202" s="375" t="str">
        <f>IF(データとりまとめシート!F186="","-",データとりまとめシート!F186)</f>
        <v>-</v>
      </c>
      <c r="F202" s="333"/>
      <c r="G202" s="261" t="str">
        <f t="shared" si="34"/>
        <v>-</v>
      </c>
      <c r="H202" s="262" t="s">
        <v>923</v>
      </c>
      <c r="I202" s="261" t="str">
        <f t="shared" si="35"/>
        <v>-</v>
      </c>
      <c r="J202" s="55" t="str">
        <f t="shared" si="36"/>
        <v>-</v>
      </c>
      <c r="K202" s="375" t="str">
        <f>IF(データとりまとめシート!J186="","-",データとりまとめシート!J186)</f>
        <v>-</v>
      </c>
      <c r="L202" s="333"/>
      <c r="M202" s="261" t="str">
        <f t="shared" si="37"/>
        <v>-</v>
      </c>
      <c r="N202" s="262" t="s">
        <v>923</v>
      </c>
      <c r="O202" s="261" t="str">
        <f t="shared" si="38"/>
        <v>-</v>
      </c>
      <c r="P202" s="55" t="str">
        <f t="shared" si="39"/>
        <v>-</v>
      </c>
    </row>
    <row r="203" spans="1:16">
      <c r="A203" s="65" t="str">
        <f>IF(データとりまとめシート!B187="","-",データとりまとめシート!B187)</f>
        <v>-</v>
      </c>
      <c r="B203" s="365" t="str">
        <f>IF(A203="-","-",データとりまとめシート!C187)</f>
        <v>-</v>
      </c>
      <c r="C203" s="365"/>
      <c r="D203" s="55" t="str">
        <f>IF(データとりまとめシート!D187="","-",IF(データとりまとめシート!D187=1,"男","女"))</f>
        <v>-</v>
      </c>
      <c r="E203" s="375" t="str">
        <f>IF(データとりまとめシート!F187="","-",データとりまとめシート!F187)</f>
        <v>-</v>
      </c>
      <c r="F203" s="333"/>
      <c r="G203" s="261" t="str">
        <f t="shared" si="34"/>
        <v>-</v>
      </c>
      <c r="H203" s="262" t="s">
        <v>923</v>
      </c>
      <c r="I203" s="261" t="str">
        <f t="shared" si="35"/>
        <v>-</v>
      </c>
      <c r="J203" s="55" t="str">
        <f t="shared" si="36"/>
        <v>-</v>
      </c>
      <c r="K203" s="375" t="str">
        <f>IF(データとりまとめシート!J187="","-",データとりまとめシート!J187)</f>
        <v>-</v>
      </c>
      <c r="L203" s="333"/>
      <c r="M203" s="261" t="str">
        <f t="shared" si="37"/>
        <v>-</v>
      </c>
      <c r="N203" s="262" t="s">
        <v>923</v>
      </c>
      <c r="O203" s="261" t="str">
        <f t="shared" si="38"/>
        <v>-</v>
      </c>
      <c r="P203" s="55" t="str">
        <f t="shared" si="39"/>
        <v>-</v>
      </c>
    </row>
    <row r="204" spans="1:16">
      <c r="A204" s="65" t="str">
        <f>IF(データとりまとめシート!B188="","-",データとりまとめシート!B188)</f>
        <v>-</v>
      </c>
      <c r="B204" s="365" t="str">
        <f>IF(A204="-","-",データとりまとめシート!C188)</f>
        <v>-</v>
      </c>
      <c r="C204" s="365"/>
      <c r="D204" s="55" t="str">
        <f>IF(データとりまとめシート!D188="","-",IF(データとりまとめシート!D188=1,"男","女"))</f>
        <v>-</v>
      </c>
      <c r="E204" s="375" t="str">
        <f>IF(データとりまとめシート!F188="","-",データとりまとめシート!F188)</f>
        <v>-</v>
      </c>
      <c r="F204" s="333"/>
      <c r="G204" s="261" t="str">
        <f t="shared" si="34"/>
        <v>-</v>
      </c>
      <c r="H204" s="262" t="s">
        <v>923</v>
      </c>
      <c r="I204" s="261" t="str">
        <f t="shared" si="35"/>
        <v>-</v>
      </c>
      <c r="J204" s="55" t="str">
        <f t="shared" si="36"/>
        <v>-</v>
      </c>
      <c r="K204" s="375" t="str">
        <f>IF(データとりまとめシート!J188="","-",データとりまとめシート!J188)</f>
        <v>-</v>
      </c>
      <c r="L204" s="333"/>
      <c r="M204" s="261" t="str">
        <f t="shared" si="37"/>
        <v>-</v>
      </c>
      <c r="N204" s="262" t="s">
        <v>923</v>
      </c>
      <c r="O204" s="261" t="str">
        <f t="shared" si="38"/>
        <v>-</v>
      </c>
      <c r="P204" s="55" t="str">
        <f t="shared" si="39"/>
        <v>-</v>
      </c>
    </row>
    <row r="205" spans="1:16">
      <c r="A205" s="65" t="str">
        <f>IF(データとりまとめシート!B189="","-",データとりまとめシート!B189)</f>
        <v>-</v>
      </c>
      <c r="B205" s="365" t="str">
        <f>IF(A205="-","-",データとりまとめシート!C189)</f>
        <v>-</v>
      </c>
      <c r="C205" s="365"/>
      <c r="D205" s="55" t="str">
        <f>IF(データとりまとめシート!D189="","-",IF(データとりまとめシート!D189=1,"男","女"))</f>
        <v>-</v>
      </c>
      <c r="E205" s="375" t="str">
        <f>IF(データとりまとめシート!F189="","-",データとりまとめシート!F189)</f>
        <v>-</v>
      </c>
      <c r="F205" s="333"/>
      <c r="G205" s="261" t="str">
        <f t="shared" si="34"/>
        <v>-</v>
      </c>
      <c r="H205" s="262" t="s">
        <v>923</v>
      </c>
      <c r="I205" s="261" t="str">
        <f t="shared" si="35"/>
        <v>-</v>
      </c>
      <c r="J205" s="55" t="str">
        <f t="shared" si="36"/>
        <v>-</v>
      </c>
      <c r="K205" s="375" t="str">
        <f>IF(データとりまとめシート!J189="","-",データとりまとめシート!J189)</f>
        <v>-</v>
      </c>
      <c r="L205" s="333"/>
      <c r="M205" s="261" t="str">
        <f t="shared" si="37"/>
        <v>-</v>
      </c>
      <c r="N205" s="262" t="s">
        <v>923</v>
      </c>
      <c r="O205" s="261" t="str">
        <f t="shared" si="38"/>
        <v>-</v>
      </c>
      <c r="P205" s="55" t="str">
        <f t="shared" si="39"/>
        <v>-</v>
      </c>
    </row>
    <row r="206" spans="1:16">
      <c r="A206" s="65" t="str">
        <f>IF(データとりまとめシート!B190="","-",データとりまとめシート!B190)</f>
        <v>-</v>
      </c>
      <c r="B206" s="365" t="str">
        <f>IF(A206="-","-",データとりまとめシート!C190)</f>
        <v>-</v>
      </c>
      <c r="C206" s="365"/>
      <c r="D206" s="55" t="str">
        <f>IF(データとりまとめシート!D190="","-",IF(データとりまとめシート!D190=1,"男","女"))</f>
        <v>-</v>
      </c>
      <c r="E206" s="375" t="str">
        <f>IF(データとりまとめシート!F190="","-",データとりまとめシート!F190)</f>
        <v>-</v>
      </c>
      <c r="F206" s="333"/>
      <c r="G206" s="261" t="str">
        <f t="shared" si="34"/>
        <v>-</v>
      </c>
      <c r="H206" s="262" t="s">
        <v>923</v>
      </c>
      <c r="I206" s="261" t="str">
        <f t="shared" si="35"/>
        <v>-</v>
      </c>
      <c r="J206" s="55" t="str">
        <f t="shared" si="36"/>
        <v>-</v>
      </c>
      <c r="K206" s="375" t="str">
        <f>IF(データとりまとめシート!J190="","-",データとりまとめシート!J190)</f>
        <v>-</v>
      </c>
      <c r="L206" s="333"/>
      <c r="M206" s="261" t="str">
        <f t="shared" si="37"/>
        <v>-</v>
      </c>
      <c r="N206" s="262" t="s">
        <v>923</v>
      </c>
      <c r="O206" s="261" t="str">
        <f t="shared" si="38"/>
        <v>-</v>
      </c>
      <c r="P206" s="55" t="str">
        <f t="shared" si="39"/>
        <v>-</v>
      </c>
    </row>
    <row r="207" spans="1:16">
      <c r="A207" s="65" t="str">
        <f>IF(データとりまとめシート!B191="","-",データとりまとめシート!B191)</f>
        <v>-</v>
      </c>
      <c r="B207" s="365" t="str">
        <f>IF(A207="-","-",データとりまとめシート!C191)</f>
        <v>-</v>
      </c>
      <c r="C207" s="365"/>
      <c r="D207" s="55" t="str">
        <f>IF(データとりまとめシート!D191="","-",IF(データとりまとめシート!D191=1,"男","女"))</f>
        <v>-</v>
      </c>
      <c r="E207" s="375" t="str">
        <f>IF(データとりまとめシート!F191="","-",データとりまとめシート!F191)</f>
        <v>-</v>
      </c>
      <c r="F207" s="333"/>
      <c r="G207" s="261" t="str">
        <f t="shared" si="34"/>
        <v>-</v>
      </c>
      <c r="H207" s="262" t="s">
        <v>923</v>
      </c>
      <c r="I207" s="261" t="str">
        <f t="shared" si="35"/>
        <v>-</v>
      </c>
      <c r="J207" s="55" t="str">
        <f t="shared" si="36"/>
        <v>-</v>
      </c>
      <c r="K207" s="375" t="str">
        <f>IF(データとりまとめシート!J191="","-",データとりまとめシート!J191)</f>
        <v>-</v>
      </c>
      <c r="L207" s="333"/>
      <c r="M207" s="261" t="str">
        <f t="shared" si="37"/>
        <v>-</v>
      </c>
      <c r="N207" s="262" t="s">
        <v>923</v>
      </c>
      <c r="O207" s="261" t="str">
        <f t="shared" si="38"/>
        <v>-</v>
      </c>
      <c r="P207" s="55" t="str">
        <f t="shared" si="39"/>
        <v>-</v>
      </c>
    </row>
    <row r="208" spans="1:16">
      <c r="A208" s="65" t="str">
        <f>IF(データとりまとめシート!B192="","-",データとりまとめシート!B192)</f>
        <v>-</v>
      </c>
      <c r="B208" s="365" t="str">
        <f>IF(A208="-","-",データとりまとめシート!C192)</f>
        <v>-</v>
      </c>
      <c r="C208" s="365"/>
      <c r="D208" s="55" t="str">
        <f>IF(データとりまとめシート!D192="","-",IF(データとりまとめシート!D192=1,"男","女"))</f>
        <v>-</v>
      </c>
      <c r="E208" s="375" t="str">
        <f>IF(データとりまとめシート!F192="","-",データとりまとめシート!F192)</f>
        <v>-</v>
      </c>
      <c r="F208" s="333"/>
      <c r="G208" s="261" t="str">
        <f t="shared" si="34"/>
        <v>-</v>
      </c>
      <c r="H208" s="262" t="s">
        <v>923</v>
      </c>
      <c r="I208" s="261" t="str">
        <f t="shared" si="35"/>
        <v>-</v>
      </c>
      <c r="J208" s="55" t="str">
        <f t="shared" si="36"/>
        <v>-</v>
      </c>
      <c r="K208" s="375" t="str">
        <f>IF(データとりまとめシート!J192="","-",データとりまとめシート!J192)</f>
        <v>-</v>
      </c>
      <c r="L208" s="333"/>
      <c r="M208" s="261" t="str">
        <f t="shared" si="37"/>
        <v>-</v>
      </c>
      <c r="N208" s="262" t="s">
        <v>923</v>
      </c>
      <c r="O208" s="261" t="str">
        <f t="shared" si="38"/>
        <v>-</v>
      </c>
      <c r="P208" s="55" t="str">
        <f t="shared" si="39"/>
        <v>-</v>
      </c>
    </row>
    <row r="209" spans="1:16">
      <c r="A209" s="65" t="str">
        <f>IF(データとりまとめシート!B193="","-",データとりまとめシート!B193)</f>
        <v>-</v>
      </c>
      <c r="B209" s="365" t="str">
        <f>IF(A209="-","-",データとりまとめシート!C193)</f>
        <v>-</v>
      </c>
      <c r="C209" s="365"/>
      <c r="D209" s="55" t="str">
        <f>IF(データとりまとめシート!D193="","-",IF(データとりまとめシート!D193=1,"男","女"))</f>
        <v>-</v>
      </c>
      <c r="E209" s="375" t="str">
        <f>IF(データとりまとめシート!F193="","-",データとりまとめシート!F193)</f>
        <v>-</v>
      </c>
      <c r="F209" s="333"/>
      <c r="G209" s="261" t="str">
        <f t="shared" si="34"/>
        <v>-</v>
      </c>
      <c r="H209" s="262" t="s">
        <v>923</v>
      </c>
      <c r="I209" s="261" t="str">
        <f t="shared" si="35"/>
        <v>-</v>
      </c>
      <c r="J209" s="55" t="str">
        <f t="shared" si="36"/>
        <v>-</v>
      </c>
      <c r="K209" s="375" t="str">
        <f>IF(データとりまとめシート!J193="","-",データとりまとめシート!J193)</f>
        <v>-</v>
      </c>
      <c r="L209" s="333"/>
      <c r="M209" s="261" t="str">
        <f t="shared" si="37"/>
        <v>-</v>
      </c>
      <c r="N209" s="262" t="s">
        <v>923</v>
      </c>
      <c r="O209" s="261" t="str">
        <f t="shared" si="38"/>
        <v>-</v>
      </c>
      <c r="P209" s="55" t="str">
        <f t="shared" si="39"/>
        <v>-</v>
      </c>
    </row>
    <row r="210" spans="1:16">
      <c r="A210" s="65" t="str">
        <f>IF(データとりまとめシート!B194="","-",データとりまとめシート!B194)</f>
        <v>-</v>
      </c>
      <c r="B210" s="365" t="str">
        <f>IF(A210="-","-",データとりまとめシート!C194)</f>
        <v>-</v>
      </c>
      <c r="C210" s="365"/>
      <c r="D210" s="55" t="str">
        <f>IF(データとりまとめシート!D194="","-",IF(データとりまとめシート!D194=1,"男","女"))</f>
        <v>-</v>
      </c>
      <c r="E210" s="375" t="str">
        <f>IF(データとりまとめシート!F194="","-",データとりまとめシート!F194)</f>
        <v>-</v>
      </c>
      <c r="F210" s="333"/>
      <c r="G210" s="261" t="str">
        <f t="shared" si="34"/>
        <v>-</v>
      </c>
      <c r="H210" s="262" t="s">
        <v>923</v>
      </c>
      <c r="I210" s="261" t="str">
        <f t="shared" si="35"/>
        <v>-</v>
      </c>
      <c r="J210" s="55" t="str">
        <f t="shared" si="36"/>
        <v>-</v>
      </c>
      <c r="K210" s="375" t="str">
        <f>IF(データとりまとめシート!J194="","-",データとりまとめシート!J194)</f>
        <v>-</v>
      </c>
      <c r="L210" s="333"/>
      <c r="M210" s="261" t="str">
        <f t="shared" si="37"/>
        <v>-</v>
      </c>
      <c r="N210" s="262" t="s">
        <v>923</v>
      </c>
      <c r="O210" s="261" t="str">
        <f t="shared" si="38"/>
        <v>-</v>
      </c>
      <c r="P210" s="55" t="str">
        <f t="shared" si="39"/>
        <v>-</v>
      </c>
    </row>
    <row r="211" spans="1:16">
      <c r="A211" s="65" t="str">
        <f>IF(データとりまとめシート!B195="","-",データとりまとめシート!B195)</f>
        <v>-</v>
      </c>
      <c r="B211" s="365" t="str">
        <f>IF(A211="-","-",データとりまとめシート!C195)</f>
        <v>-</v>
      </c>
      <c r="C211" s="365"/>
      <c r="D211" s="55" t="str">
        <f>IF(データとりまとめシート!D195="","-",IF(データとりまとめシート!D195=1,"男","女"))</f>
        <v>-</v>
      </c>
      <c r="E211" s="375" t="str">
        <f>IF(データとりまとめシート!F195="","-",データとりまとめシート!F195)</f>
        <v>-</v>
      </c>
      <c r="F211" s="333"/>
      <c r="G211" s="261" t="str">
        <f t="shared" si="34"/>
        <v>-</v>
      </c>
      <c r="H211" s="262" t="s">
        <v>923</v>
      </c>
      <c r="I211" s="261" t="str">
        <f t="shared" si="35"/>
        <v>-</v>
      </c>
      <c r="J211" s="55" t="str">
        <f t="shared" si="36"/>
        <v>-</v>
      </c>
      <c r="K211" s="375" t="str">
        <f>IF(データとりまとめシート!J195="","-",データとりまとめシート!J195)</f>
        <v>-</v>
      </c>
      <c r="L211" s="333"/>
      <c r="M211" s="261" t="str">
        <f t="shared" si="37"/>
        <v>-</v>
      </c>
      <c r="N211" s="262" t="s">
        <v>923</v>
      </c>
      <c r="O211" s="261" t="str">
        <f t="shared" si="38"/>
        <v>-</v>
      </c>
      <c r="P211" s="55" t="str">
        <f t="shared" si="39"/>
        <v>-</v>
      </c>
    </row>
    <row r="212" spans="1:16">
      <c r="A212" s="65" t="str">
        <f>IF(データとりまとめシート!B196="","-",データとりまとめシート!B196)</f>
        <v>-</v>
      </c>
      <c r="B212" s="365" t="str">
        <f>IF(A212="-","-",データとりまとめシート!C196)</f>
        <v>-</v>
      </c>
      <c r="C212" s="365"/>
      <c r="D212" s="55" t="str">
        <f>IF(データとりまとめシート!D196="","-",IF(データとりまとめシート!D196=1,"男","女"))</f>
        <v>-</v>
      </c>
      <c r="E212" s="375" t="str">
        <f>IF(データとりまとめシート!F196="","-",データとりまとめシート!F196)</f>
        <v>-</v>
      </c>
      <c r="F212" s="333"/>
      <c r="G212" s="261" t="str">
        <f t="shared" si="34"/>
        <v>-</v>
      </c>
      <c r="H212" s="262" t="s">
        <v>923</v>
      </c>
      <c r="I212" s="261" t="str">
        <f t="shared" si="35"/>
        <v>-</v>
      </c>
      <c r="J212" s="55" t="str">
        <f t="shared" si="36"/>
        <v>-</v>
      </c>
      <c r="K212" s="375" t="str">
        <f>IF(データとりまとめシート!J196="","-",データとりまとめシート!J196)</f>
        <v>-</v>
      </c>
      <c r="L212" s="333"/>
      <c r="M212" s="261" t="str">
        <f t="shared" si="37"/>
        <v>-</v>
      </c>
      <c r="N212" s="262" t="s">
        <v>923</v>
      </c>
      <c r="O212" s="261" t="str">
        <f t="shared" si="38"/>
        <v>-</v>
      </c>
      <c r="P212" s="55" t="str">
        <f t="shared" si="39"/>
        <v>-</v>
      </c>
    </row>
    <row r="213" spans="1:16">
      <c r="A213" s="65" t="str">
        <f>IF(データとりまとめシート!B197="","-",データとりまとめシート!B197)</f>
        <v>-</v>
      </c>
      <c r="B213" s="365" t="str">
        <f>IF(A213="-","-",データとりまとめシート!C197)</f>
        <v>-</v>
      </c>
      <c r="C213" s="365"/>
      <c r="D213" s="55" t="str">
        <f>IF(データとりまとめシート!D197="","-",IF(データとりまとめシート!D197=1,"男","女"))</f>
        <v>-</v>
      </c>
      <c r="E213" s="375" t="str">
        <f>IF(データとりまとめシート!F197="","-",データとりまとめシート!F197)</f>
        <v>-</v>
      </c>
      <c r="F213" s="333"/>
      <c r="G213" s="261" t="str">
        <f t="shared" si="34"/>
        <v>-</v>
      </c>
      <c r="H213" s="262" t="s">
        <v>923</v>
      </c>
      <c r="I213" s="261" t="str">
        <f t="shared" si="35"/>
        <v>-</v>
      </c>
      <c r="J213" s="55" t="str">
        <f t="shared" si="36"/>
        <v>-</v>
      </c>
      <c r="K213" s="375" t="str">
        <f>IF(データとりまとめシート!J197="","-",データとりまとめシート!J197)</f>
        <v>-</v>
      </c>
      <c r="L213" s="333"/>
      <c r="M213" s="261" t="str">
        <f t="shared" si="37"/>
        <v>-</v>
      </c>
      <c r="N213" s="262" t="s">
        <v>923</v>
      </c>
      <c r="O213" s="261" t="str">
        <f t="shared" si="38"/>
        <v>-</v>
      </c>
      <c r="P213" s="55" t="str">
        <f t="shared" si="39"/>
        <v>-</v>
      </c>
    </row>
    <row r="214" spans="1:16">
      <c r="A214" s="65" t="str">
        <f>IF(データとりまとめシート!B198="","-",データとりまとめシート!B198)</f>
        <v>-</v>
      </c>
      <c r="B214" s="365" t="str">
        <f>IF(A214="-","-",データとりまとめシート!C198)</f>
        <v>-</v>
      </c>
      <c r="C214" s="365"/>
      <c r="D214" s="55" t="str">
        <f>IF(データとりまとめシート!D198="","-",IF(データとりまとめシート!D198=1,"男","女"))</f>
        <v>-</v>
      </c>
      <c r="E214" s="375" t="str">
        <f>IF(データとりまとめシート!F198="","-",データとりまとめシート!F198)</f>
        <v>-</v>
      </c>
      <c r="F214" s="333"/>
      <c r="G214" s="261" t="str">
        <f t="shared" si="34"/>
        <v>-</v>
      </c>
      <c r="H214" s="262" t="s">
        <v>923</v>
      </c>
      <c r="I214" s="261" t="str">
        <f t="shared" si="35"/>
        <v>-</v>
      </c>
      <c r="J214" s="55" t="str">
        <f t="shared" si="36"/>
        <v>-</v>
      </c>
      <c r="K214" s="375" t="str">
        <f>IF(データとりまとめシート!J198="","-",データとりまとめシート!J198)</f>
        <v>-</v>
      </c>
      <c r="L214" s="333"/>
      <c r="M214" s="261" t="str">
        <f t="shared" si="37"/>
        <v>-</v>
      </c>
      <c r="N214" s="262" t="s">
        <v>923</v>
      </c>
      <c r="O214" s="261" t="str">
        <f t="shared" si="38"/>
        <v>-</v>
      </c>
      <c r="P214" s="55" t="str">
        <f t="shared" si="39"/>
        <v>-</v>
      </c>
    </row>
    <row r="215" spans="1:16">
      <c r="A215" s="65" t="str">
        <f>IF(データとりまとめシート!B199="","-",データとりまとめシート!B199)</f>
        <v>-</v>
      </c>
      <c r="B215" s="365" t="str">
        <f>IF(A215="-","-",データとりまとめシート!C199)</f>
        <v>-</v>
      </c>
      <c r="C215" s="365"/>
      <c r="D215" s="55" t="str">
        <f>IF(データとりまとめシート!D199="","-",IF(データとりまとめシート!D199=1,"男","女"))</f>
        <v>-</v>
      </c>
      <c r="E215" s="375" t="str">
        <f>IF(データとりまとめシート!F199="","-",データとりまとめシート!F199)</f>
        <v>-</v>
      </c>
      <c r="F215" s="333"/>
      <c r="G215" s="261" t="str">
        <f t="shared" si="34"/>
        <v>-</v>
      </c>
      <c r="H215" s="262" t="s">
        <v>923</v>
      </c>
      <c r="I215" s="261" t="str">
        <f t="shared" si="35"/>
        <v>-</v>
      </c>
      <c r="J215" s="55" t="str">
        <f t="shared" si="36"/>
        <v>-</v>
      </c>
      <c r="K215" s="375" t="str">
        <f>IF(データとりまとめシート!J199="","-",データとりまとめシート!J199)</f>
        <v>-</v>
      </c>
      <c r="L215" s="333"/>
      <c r="M215" s="261" t="str">
        <f t="shared" si="37"/>
        <v>-</v>
      </c>
      <c r="N215" s="262" t="s">
        <v>923</v>
      </c>
      <c r="O215" s="261" t="str">
        <f t="shared" si="38"/>
        <v>-</v>
      </c>
      <c r="P215" s="55" t="str">
        <f t="shared" si="39"/>
        <v>-</v>
      </c>
    </row>
    <row r="216" spans="1:16">
      <c r="A216" s="65" t="str">
        <f>IF(データとりまとめシート!B200="","-",データとりまとめシート!B200)</f>
        <v>-</v>
      </c>
      <c r="B216" s="365" t="str">
        <f>IF(A216="-","-",データとりまとめシート!C200)</f>
        <v>-</v>
      </c>
      <c r="C216" s="365"/>
      <c r="D216" s="55" t="str">
        <f>IF(データとりまとめシート!D200="","-",IF(データとりまとめシート!D200=1,"男","女"))</f>
        <v>-</v>
      </c>
      <c r="E216" s="375" t="str">
        <f>IF(データとりまとめシート!F200="","-",データとりまとめシート!F200)</f>
        <v>-</v>
      </c>
      <c r="F216" s="333"/>
      <c r="G216" s="261" t="str">
        <f t="shared" si="34"/>
        <v>-</v>
      </c>
      <c r="H216" s="262" t="s">
        <v>923</v>
      </c>
      <c r="I216" s="261" t="str">
        <f t="shared" si="35"/>
        <v>-</v>
      </c>
      <c r="J216" s="55" t="str">
        <f t="shared" si="36"/>
        <v>-</v>
      </c>
      <c r="K216" s="375" t="str">
        <f>IF(データとりまとめシート!J200="","-",データとりまとめシート!J200)</f>
        <v>-</v>
      </c>
      <c r="L216" s="333"/>
      <c r="M216" s="261" t="str">
        <f t="shared" si="37"/>
        <v>-</v>
      </c>
      <c r="N216" s="262" t="s">
        <v>923</v>
      </c>
      <c r="O216" s="261" t="str">
        <f t="shared" si="38"/>
        <v>-</v>
      </c>
      <c r="P216" s="55" t="str">
        <f t="shared" si="39"/>
        <v>-</v>
      </c>
    </row>
    <row r="217" spans="1:16">
      <c r="A217" s="65" t="str">
        <f>IF(データとりまとめシート!B201="","-",データとりまとめシート!B201)</f>
        <v>-</v>
      </c>
      <c r="B217" s="365" t="str">
        <f>IF(A217="-","-",データとりまとめシート!C201)</f>
        <v>-</v>
      </c>
      <c r="C217" s="365"/>
      <c r="D217" s="55" t="str">
        <f>IF(データとりまとめシート!D201="","-",IF(データとりまとめシート!D201=1,"男","女"))</f>
        <v>-</v>
      </c>
      <c r="E217" s="375" t="str">
        <f>IF(データとりまとめシート!F201="","-",データとりまとめシート!F201)</f>
        <v>-</v>
      </c>
      <c r="F217" s="333"/>
      <c r="G217" s="261" t="str">
        <f t="shared" si="34"/>
        <v>-</v>
      </c>
      <c r="H217" s="262" t="s">
        <v>923</v>
      </c>
      <c r="I217" s="261" t="str">
        <f t="shared" si="35"/>
        <v>-</v>
      </c>
      <c r="J217" s="55" t="str">
        <f t="shared" si="36"/>
        <v>-</v>
      </c>
      <c r="K217" s="375" t="str">
        <f>IF(データとりまとめシート!J201="","-",データとりまとめシート!J201)</f>
        <v>-</v>
      </c>
      <c r="L217" s="333"/>
      <c r="M217" s="261" t="str">
        <f t="shared" si="37"/>
        <v>-</v>
      </c>
      <c r="N217" s="262" t="s">
        <v>923</v>
      </c>
      <c r="O217" s="261" t="str">
        <f t="shared" si="38"/>
        <v>-</v>
      </c>
      <c r="P217" s="55" t="str">
        <f t="shared" si="39"/>
        <v>-</v>
      </c>
    </row>
    <row r="218" spans="1:16">
      <c r="A218" s="65" t="str">
        <f>IF(データとりまとめシート!B202="","-",データとりまとめシート!B202)</f>
        <v>-</v>
      </c>
      <c r="B218" s="365" t="str">
        <f>IF(A218="-","-",データとりまとめシート!C202)</f>
        <v>-</v>
      </c>
      <c r="C218" s="365"/>
      <c r="D218" s="55" t="str">
        <f>IF(データとりまとめシート!D202="","-",IF(データとりまとめシート!D202=1,"男","女"))</f>
        <v>-</v>
      </c>
      <c r="E218" s="375" t="str">
        <f>IF(データとりまとめシート!F202="","-",データとりまとめシート!F202)</f>
        <v>-</v>
      </c>
      <c r="F218" s="333"/>
      <c r="G218" s="261" t="str">
        <f t="shared" si="34"/>
        <v>-</v>
      </c>
      <c r="H218" s="262" t="s">
        <v>923</v>
      </c>
      <c r="I218" s="261" t="str">
        <f t="shared" si="35"/>
        <v>-</v>
      </c>
      <c r="J218" s="55" t="str">
        <f t="shared" si="36"/>
        <v>-</v>
      </c>
      <c r="K218" s="375" t="str">
        <f>IF(データとりまとめシート!J202="","-",データとりまとめシート!J202)</f>
        <v>-</v>
      </c>
      <c r="L218" s="333"/>
      <c r="M218" s="261" t="str">
        <f t="shared" si="37"/>
        <v>-</v>
      </c>
      <c r="N218" s="262" t="s">
        <v>923</v>
      </c>
      <c r="O218" s="261" t="str">
        <f t="shared" si="38"/>
        <v>-</v>
      </c>
      <c r="P218" s="55" t="str">
        <f t="shared" si="39"/>
        <v>-</v>
      </c>
    </row>
    <row r="219" spans="1:16">
      <c r="A219" s="65" t="str">
        <f>IF(データとりまとめシート!B203="","-",データとりまとめシート!B203)</f>
        <v>-</v>
      </c>
      <c r="B219" s="365" t="str">
        <f>IF(A219="-","-",データとりまとめシート!C203)</f>
        <v>-</v>
      </c>
      <c r="C219" s="365"/>
      <c r="D219" s="55" t="str">
        <f>IF(データとりまとめシート!D203="","-",IF(データとりまとめシート!D203=1,"男","女"))</f>
        <v>-</v>
      </c>
      <c r="E219" s="375" t="str">
        <f>IF(データとりまとめシート!F203="","-",データとりまとめシート!F203)</f>
        <v>-</v>
      </c>
      <c r="F219" s="333"/>
      <c r="G219" s="261" t="str">
        <f t="shared" si="34"/>
        <v>-</v>
      </c>
      <c r="H219" s="262" t="s">
        <v>923</v>
      </c>
      <c r="I219" s="261" t="str">
        <f t="shared" si="35"/>
        <v>-</v>
      </c>
      <c r="J219" s="55" t="str">
        <f t="shared" si="36"/>
        <v>-</v>
      </c>
      <c r="K219" s="375" t="str">
        <f>IF(データとりまとめシート!J203="","-",データとりまとめシート!J203)</f>
        <v>-</v>
      </c>
      <c r="L219" s="333"/>
      <c r="M219" s="261" t="str">
        <f t="shared" si="37"/>
        <v>-</v>
      </c>
      <c r="N219" s="262" t="s">
        <v>923</v>
      </c>
      <c r="O219" s="261" t="str">
        <f t="shared" si="38"/>
        <v>-</v>
      </c>
      <c r="P219" s="55" t="str">
        <f t="shared" si="39"/>
        <v>-</v>
      </c>
    </row>
    <row r="220" spans="1:16">
      <c r="A220" s="65" t="str">
        <f>IF(データとりまとめシート!B204="","-",データとりまとめシート!B204)</f>
        <v>-</v>
      </c>
      <c r="B220" s="365" t="str">
        <f>IF(A220="-","-",データとりまとめシート!C204)</f>
        <v>-</v>
      </c>
      <c r="C220" s="365"/>
      <c r="D220" s="55" t="str">
        <f>IF(データとりまとめシート!D204="","-",IF(データとりまとめシート!D204=1,"男","女"))</f>
        <v>-</v>
      </c>
      <c r="E220" s="375" t="str">
        <f>IF(データとりまとめシート!F204="","-",データとりまとめシート!F204)</f>
        <v>-</v>
      </c>
      <c r="F220" s="333"/>
      <c r="G220" s="261" t="str">
        <f t="shared" si="34"/>
        <v>-</v>
      </c>
      <c r="H220" s="262" t="s">
        <v>923</v>
      </c>
      <c r="I220" s="261" t="str">
        <f t="shared" si="35"/>
        <v>-</v>
      </c>
      <c r="J220" s="55" t="str">
        <f t="shared" si="36"/>
        <v>-</v>
      </c>
      <c r="K220" s="375" t="str">
        <f>IF(データとりまとめシート!J204="","-",データとりまとめシート!J204)</f>
        <v>-</v>
      </c>
      <c r="L220" s="333"/>
      <c r="M220" s="261" t="str">
        <f t="shared" si="37"/>
        <v>-</v>
      </c>
      <c r="N220" s="262" t="s">
        <v>923</v>
      </c>
      <c r="O220" s="261" t="str">
        <f t="shared" si="38"/>
        <v>-</v>
      </c>
      <c r="P220" s="55" t="str">
        <f t="shared" si="39"/>
        <v>-</v>
      </c>
    </row>
    <row r="221" spans="1:16">
      <c r="A221" s="65" t="str">
        <f>IF(データとりまとめシート!B205="","-",データとりまとめシート!B205)</f>
        <v>-</v>
      </c>
      <c r="B221" s="365" t="str">
        <f>IF(A221="-","-",データとりまとめシート!C205)</f>
        <v>-</v>
      </c>
      <c r="C221" s="365"/>
      <c r="D221" s="55" t="str">
        <f>IF(データとりまとめシート!D205="","-",IF(データとりまとめシート!D205=1,"男","女"))</f>
        <v>-</v>
      </c>
      <c r="E221" s="375" t="str">
        <f>IF(データとりまとめシート!F205="","-",データとりまとめシート!F205)</f>
        <v>-</v>
      </c>
      <c r="F221" s="333"/>
      <c r="G221" s="261" t="str">
        <f t="shared" si="34"/>
        <v>-</v>
      </c>
      <c r="H221" s="262" t="s">
        <v>923</v>
      </c>
      <c r="I221" s="261" t="str">
        <f t="shared" si="35"/>
        <v>-</v>
      </c>
      <c r="J221" s="55" t="str">
        <f t="shared" si="36"/>
        <v>-</v>
      </c>
      <c r="K221" s="375" t="str">
        <f>IF(データとりまとめシート!J205="","-",データとりまとめシート!J205)</f>
        <v>-</v>
      </c>
      <c r="L221" s="333"/>
      <c r="M221" s="261" t="str">
        <f t="shared" si="37"/>
        <v>-</v>
      </c>
      <c r="N221" s="262" t="s">
        <v>923</v>
      </c>
      <c r="O221" s="261" t="str">
        <f t="shared" si="38"/>
        <v>-</v>
      </c>
      <c r="P221" s="55" t="str">
        <f t="shared" si="39"/>
        <v>-</v>
      </c>
    </row>
    <row r="222" spans="1:16">
      <c r="A222" s="65" t="str">
        <f>IF(データとりまとめシート!B206="","-",データとりまとめシート!B206)</f>
        <v>-</v>
      </c>
      <c r="B222" s="365" t="str">
        <f>IF(A222="-","-",データとりまとめシート!C206)</f>
        <v>-</v>
      </c>
      <c r="C222" s="365"/>
      <c r="D222" s="55" t="str">
        <f>IF(データとりまとめシート!D206="","-",IF(データとりまとめシート!D206=1,"男","女"))</f>
        <v>-</v>
      </c>
      <c r="E222" s="375" t="str">
        <f>IF(データとりまとめシート!F206="","-",データとりまとめシート!F206)</f>
        <v>-</v>
      </c>
      <c r="F222" s="333"/>
      <c r="G222" s="261" t="str">
        <f t="shared" si="34"/>
        <v>-</v>
      </c>
      <c r="H222" s="262" t="s">
        <v>923</v>
      </c>
      <c r="I222" s="261" t="str">
        <f t="shared" si="35"/>
        <v>-</v>
      </c>
      <c r="J222" s="55" t="str">
        <f t="shared" si="36"/>
        <v>-</v>
      </c>
      <c r="K222" s="375" t="str">
        <f>IF(データとりまとめシート!J206="","-",データとりまとめシート!J206)</f>
        <v>-</v>
      </c>
      <c r="L222" s="333"/>
      <c r="M222" s="261" t="str">
        <f t="shared" si="37"/>
        <v>-</v>
      </c>
      <c r="N222" s="262" t="s">
        <v>923</v>
      </c>
      <c r="O222" s="261" t="str">
        <f t="shared" si="38"/>
        <v>-</v>
      </c>
      <c r="P222" s="55" t="str">
        <f t="shared" si="39"/>
        <v>-</v>
      </c>
    </row>
    <row r="223" spans="1:16">
      <c r="A223" s="65" t="str">
        <f>IF(データとりまとめシート!B207="","-",データとりまとめシート!B207)</f>
        <v>-</v>
      </c>
      <c r="B223" s="365" t="str">
        <f>IF(A223="-","-",データとりまとめシート!C207)</f>
        <v>-</v>
      </c>
      <c r="C223" s="365"/>
      <c r="D223" s="55" t="str">
        <f>IF(データとりまとめシート!D207="","-",IF(データとりまとめシート!D207=1,"男","女"))</f>
        <v>-</v>
      </c>
      <c r="E223" s="375" t="str">
        <f>IF(データとりまとめシート!F207="","-",データとりまとめシート!F207)</f>
        <v>-</v>
      </c>
      <c r="F223" s="333"/>
      <c r="G223" s="261" t="str">
        <f t="shared" si="34"/>
        <v>-</v>
      </c>
      <c r="H223" s="262" t="s">
        <v>923</v>
      </c>
      <c r="I223" s="261" t="str">
        <f t="shared" si="35"/>
        <v>-</v>
      </c>
      <c r="J223" s="55" t="str">
        <f t="shared" si="36"/>
        <v>-</v>
      </c>
      <c r="K223" s="375" t="str">
        <f>IF(データとりまとめシート!J207="","-",データとりまとめシート!J207)</f>
        <v>-</v>
      </c>
      <c r="L223" s="333"/>
      <c r="M223" s="261" t="str">
        <f t="shared" si="37"/>
        <v>-</v>
      </c>
      <c r="N223" s="262" t="s">
        <v>923</v>
      </c>
      <c r="O223" s="261" t="str">
        <f t="shared" si="38"/>
        <v>-</v>
      </c>
      <c r="P223" s="55" t="str">
        <f t="shared" si="39"/>
        <v>-</v>
      </c>
    </row>
    <row r="224" spans="1:16">
      <c r="A224" s="65" t="str">
        <f>IF(データとりまとめシート!B208="","-",データとりまとめシート!B208)</f>
        <v>-</v>
      </c>
      <c r="B224" s="365" t="str">
        <f>IF(A224="-","-",データとりまとめシート!C208)</f>
        <v>-</v>
      </c>
      <c r="C224" s="365"/>
      <c r="D224" s="55" t="str">
        <f>IF(データとりまとめシート!D208="","-",IF(データとりまとめシート!D208=1,"男","女"))</f>
        <v>-</v>
      </c>
      <c r="E224" s="375" t="str">
        <f>IF(データとりまとめシート!F208="","-",データとりまとめシート!F208)</f>
        <v>-</v>
      </c>
      <c r="F224" s="333"/>
      <c r="G224" s="261" t="str">
        <f t="shared" si="34"/>
        <v>-</v>
      </c>
      <c r="H224" s="262" t="s">
        <v>923</v>
      </c>
      <c r="I224" s="261" t="str">
        <f t="shared" si="35"/>
        <v>-</v>
      </c>
      <c r="J224" s="55" t="str">
        <f t="shared" si="36"/>
        <v>-</v>
      </c>
      <c r="K224" s="375" t="str">
        <f>IF(データとりまとめシート!J208="","-",データとりまとめシート!J208)</f>
        <v>-</v>
      </c>
      <c r="L224" s="333"/>
      <c r="M224" s="261" t="str">
        <f t="shared" si="37"/>
        <v>-</v>
      </c>
      <c r="N224" s="262" t="s">
        <v>923</v>
      </c>
      <c r="O224" s="261" t="str">
        <f t="shared" si="38"/>
        <v>-</v>
      </c>
      <c r="P224" s="55" t="str">
        <f t="shared" si="39"/>
        <v>-</v>
      </c>
    </row>
    <row r="225" spans="1:16">
      <c r="A225" s="65" t="str">
        <f>IF(データとりまとめシート!B209="","-",データとりまとめシート!B209)</f>
        <v>-</v>
      </c>
      <c r="B225" s="365" t="str">
        <f>IF(A225="-","-",データとりまとめシート!C209)</f>
        <v>-</v>
      </c>
      <c r="C225" s="365"/>
      <c r="D225" s="55" t="str">
        <f>IF(データとりまとめシート!D209="","-",IF(データとりまとめシート!D209=1,"男","女"))</f>
        <v>-</v>
      </c>
      <c r="E225" s="375" t="str">
        <f>IF(データとりまとめシート!F209="","-",データとりまとめシート!F209)</f>
        <v>-</v>
      </c>
      <c r="F225" s="333"/>
      <c r="G225" s="261" t="str">
        <f t="shared" si="34"/>
        <v>-</v>
      </c>
      <c r="H225" s="262" t="s">
        <v>923</v>
      </c>
      <c r="I225" s="261" t="str">
        <f t="shared" si="35"/>
        <v>-</v>
      </c>
      <c r="J225" s="55" t="str">
        <f t="shared" si="36"/>
        <v>-</v>
      </c>
      <c r="K225" s="375" t="str">
        <f>IF(データとりまとめシート!J209="","-",データとりまとめシート!J209)</f>
        <v>-</v>
      </c>
      <c r="L225" s="333"/>
      <c r="M225" s="261" t="str">
        <f t="shared" si="37"/>
        <v>-</v>
      </c>
      <c r="N225" s="262" t="s">
        <v>923</v>
      </c>
      <c r="O225" s="261" t="str">
        <f t="shared" si="38"/>
        <v>-</v>
      </c>
      <c r="P225" s="55" t="str">
        <f t="shared" si="39"/>
        <v>-</v>
      </c>
    </row>
    <row r="226" spans="1:16">
      <c r="A226" s="65" t="str">
        <f>IF(データとりまとめシート!B210="","-",データとりまとめシート!B210)</f>
        <v>-</v>
      </c>
      <c r="B226" s="365" t="str">
        <f>IF(A226="-","-",データとりまとめシート!C210)</f>
        <v>-</v>
      </c>
      <c r="C226" s="365"/>
      <c r="D226" s="55" t="str">
        <f>IF(データとりまとめシート!D210="","-",IF(データとりまとめシート!D210=1,"男","女"))</f>
        <v>-</v>
      </c>
      <c r="E226" s="375" t="str">
        <f>IF(データとりまとめシート!F210="","-",データとりまとめシート!F210)</f>
        <v>-</v>
      </c>
      <c r="F226" s="333"/>
      <c r="G226" s="261" t="str">
        <f t="shared" si="34"/>
        <v>-</v>
      </c>
      <c r="H226" s="262" t="s">
        <v>923</v>
      </c>
      <c r="I226" s="261" t="str">
        <f t="shared" si="35"/>
        <v>-</v>
      </c>
      <c r="J226" s="55" t="str">
        <f t="shared" si="36"/>
        <v>-</v>
      </c>
      <c r="K226" s="375" t="str">
        <f>IF(データとりまとめシート!J210="","-",データとりまとめシート!J210)</f>
        <v>-</v>
      </c>
      <c r="L226" s="333"/>
      <c r="M226" s="261" t="str">
        <f t="shared" si="37"/>
        <v>-</v>
      </c>
      <c r="N226" s="262" t="s">
        <v>923</v>
      </c>
      <c r="O226" s="261" t="str">
        <f t="shared" si="38"/>
        <v>-</v>
      </c>
      <c r="P226" s="55" t="str">
        <f t="shared" si="39"/>
        <v>-</v>
      </c>
    </row>
    <row r="227" spans="1:16">
      <c r="A227" s="65" t="str">
        <f>IF(データとりまとめシート!B211="","-",データとりまとめシート!B211)</f>
        <v>-</v>
      </c>
      <c r="B227" s="365" t="str">
        <f>IF(A227="-","-",データとりまとめシート!C211)</f>
        <v>-</v>
      </c>
      <c r="C227" s="365"/>
      <c r="D227" s="55" t="str">
        <f>IF(データとりまとめシート!D211="","-",IF(データとりまとめシート!D211=1,"男","女"))</f>
        <v>-</v>
      </c>
      <c r="E227" s="375" t="str">
        <f>IF(データとりまとめシート!F211="","-",データとりまとめシート!F211)</f>
        <v>-</v>
      </c>
      <c r="F227" s="333"/>
      <c r="G227" s="261" t="str">
        <f t="shared" si="34"/>
        <v>-</v>
      </c>
      <c r="H227" s="262" t="s">
        <v>923</v>
      </c>
      <c r="I227" s="261" t="str">
        <f t="shared" si="35"/>
        <v>-</v>
      </c>
      <c r="J227" s="55" t="str">
        <f t="shared" si="36"/>
        <v>-</v>
      </c>
      <c r="K227" s="375" t="str">
        <f>IF(データとりまとめシート!J211="","-",データとりまとめシート!J211)</f>
        <v>-</v>
      </c>
      <c r="L227" s="333"/>
      <c r="M227" s="261" t="str">
        <f t="shared" si="37"/>
        <v>-</v>
      </c>
      <c r="N227" s="262" t="s">
        <v>923</v>
      </c>
      <c r="O227" s="261" t="str">
        <f t="shared" si="38"/>
        <v>-</v>
      </c>
      <c r="P227" s="55" t="str">
        <f t="shared" si="39"/>
        <v>-</v>
      </c>
    </row>
    <row r="228" spans="1:16">
      <c r="A228" s="65" t="str">
        <f>IF(データとりまとめシート!B212="","-",データとりまとめシート!B212)</f>
        <v>-</v>
      </c>
      <c r="B228" s="365" t="str">
        <f>IF(A228="-","-",データとりまとめシート!C212)</f>
        <v>-</v>
      </c>
      <c r="C228" s="365"/>
      <c r="D228" s="55" t="str">
        <f>IF(データとりまとめシート!D212="","-",IF(データとりまとめシート!D212=1,"男","女"))</f>
        <v>-</v>
      </c>
      <c r="E228" s="375" t="str">
        <f>IF(データとりまとめシート!F212="","-",データとりまとめシート!F212)</f>
        <v>-</v>
      </c>
      <c r="F228" s="333"/>
      <c r="G228" s="261" t="str">
        <f t="shared" si="34"/>
        <v>-</v>
      </c>
      <c r="H228" s="262" t="s">
        <v>923</v>
      </c>
      <c r="I228" s="261" t="str">
        <f t="shared" si="35"/>
        <v>-</v>
      </c>
      <c r="J228" s="55" t="str">
        <f t="shared" si="36"/>
        <v>-</v>
      </c>
      <c r="K228" s="375" t="str">
        <f>IF(データとりまとめシート!J212="","-",データとりまとめシート!J212)</f>
        <v>-</v>
      </c>
      <c r="L228" s="333"/>
      <c r="M228" s="261" t="str">
        <f t="shared" si="37"/>
        <v>-</v>
      </c>
      <c r="N228" s="262" t="s">
        <v>923</v>
      </c>
      <c r="O228" s="261" t="str">
        <f t="shared" si="38"/>
        <v>-</v>
      </c>
      <c r="P228" s="55" t="str">
        <f t="shared" si="39"/>
        <v>-</v>
      </c>
    </row>
    <row r="229" spans="1:16">
      <c r="A229" s="65" t="str">
        <f>IF(データとりまとめシート!B213="","-",データとりまとめシート!B213)</f>
        <v>-</v>
      </c>
      <c r="B229" s="365" t="str">
        <f>IF(A229="-","-",データとりまとめシート!C213)</f>
        <v>-</v>
      </c>
      <c r="C229" s="365"/>
      <c r="D229" s="55" t="str">
        <f>IF(データとりまとめシート!D213="","-",IF(データとりまとめシート!D213=1,"男","女"))</f>
        <v>-</v>
      </c>
      <c r="E229" s="375" t="str">
        <f>IF(データとりまとめシート!F213="","-",データとりまとめシート!F213)</f>
        <v>-</v>
      </c>
      <c r="F229" s="333"/>
      <c r="G229" s="261" t="str">
        <f t="shared" si="34"/>
        <v>-</v>
      </c>
      <c r="H229" s="262" t="s">
        <v>923</v>
      </c>
      <c r="I229" s="261" t="str">
        <f t="shared" si="35"/>
        <v>-</v>
      </c>
      <c r="J229" s="55" t="str">
        <f t="shared" si="36"/>
        <v>-</v>
      </c>
      <c r="K229" s="375" t="str">
        <f>IF(データとりまとめシート!J213="","-",データとりまとめシート!J213)</f>
        <v>-</v>
      </c>
      <c r="L229" s="333"/>
      <c r="M229" s="261" t="str">
        <f t="shared" si="37"/>
        <v>-</v>
      </c>
      <c r="N229" s="262" t="s">
        <v>923</v>
      </c>
      <c r="O229" s="261" t="str">
        <f t="shared" si="38"/>
        <v>-</v>
      </c>
      <c r="P229" s="55" t="str">
        <f t="shared" si="39"/>
        <v>-</v>
      </c>
    </row>
    <row r="230" spans="1:16">
      <c r="A230" s="65" t="str">
        <f>IF(データとりまとめシート!B214="","-",データとりまとめシート!B214)</f>
        <v>-</v>
      </c>
      <c r="B230" s="365" t="str">
        <f>IF(A230="-","-",データとりまとめシート!C214)</f>
        <v>-</v>
      </c>
      <c r="C230" s="365"/>
      <c r="D230" s="55" t="str">
        <f>IF(データとりまとめシート!D214="","-",IF(データとりまとめシート!D214=1,"男","女"))</f>
        <v>-</v>
      </c>
      <c r="E230" s="375" t="str">
        <f>IF(データとりまとめシート!F214="","-",データとりまとめシート!F214)</f>
        <v>-</v>
      </c>
      <c r="F230" s="333"/>
      <c r="G230" s="261" t="str">
        <f t="shared" ref="G230:G236" si="40">IF($A230="-","-","")</f>
        <v>-</v>
      </c>
      <c r="H230" s="262" t="s">
        <v>923</v>
      </c>
      <c r="I230" s="261" t="str">
        <f t="shared" ref="I230:I236" si="41">IF($A230="-","-","")</f>
        <v>-</v>
      </c>
      <c r="J230" s="55" t="str">
        <f t="shared" ref="J230:J236" si="42">IF(A230="-","-","")</f>
        <v>-</v>
      </c>
      <c r="K230" s="375" t="str">
        <f>IF(データとりまとめシート!J214="","-",データとりまとめシート!J214)</f>
        <v>-</v>
      </c>
      <c r="L230" s="333"/>
      <c r="M230" s="261" t="str">
        <f t="shared" ref="M230:M236" si="43">IF($A230="-","-","")</f>
        <v>-</v>
      </c>
      <c r="N230" s="262" t="s">
        <v>923</v>
      </c>
      <c r="O230" s="261" t="str">
        <f t="shared" ref="O230:O236" si="44">IF($A230="-","-","")</f>
        <v>-</v>
      </c>
      <c r="P230" s="55" t="str">
        <f t="shared" ref="P230:P236" si="45">IF(A230="-","-","")</f>
        <v>-</v>
      </c>
    </row>
    <row r="231" spans="1:16">
      <c r="A231" s="65" t="str">
        <f>IF(データとりまとめシート!B215="","-",データとりまとめシート!B215)</f>
        <v>-</v>
      </c>
      <c r="B231" s="365" t="str">
        <f>IF(A231="-","-",データとりまとめシート!C215)</f>
        <v>-</v>
      </c>
      <c r="C231" s="365"/>
      <c r="D231" s="55" t="str">
        <f>IF(データとりまとめシート!D215="","-",IF(データとりまとめシート!D215=1,"男","女"))</f>
        <v>-</v>
      </c>
      <c r="E231" s="375" t="str">
        <f>IF(データとりまとめシート!F215="","-",データとりまとめシート!F215)</f>
        <v>-</v>
      </c>
      <c r="F231" s="333"/>
      <c r="G231" s="261" t="str">
        <f t="shared" si="40"/>
        <v>-</v>
      </c>
      <c r="H231" s="262" t="s">
        <v>923</v>
      </c>
      <c r="I231" s="261" t="str">
        <f t="shared" si="41"/>
        <v>-</v>
      </c>
      <c r="J231" s="55" t="str">
        <f t="shared" si="42"/>
        <v>-</v>
      </c>
      <c r="K231" s="375" t="str">
        <f>IF(データとりまとめシート!J215="","-",データとりまとめシート!J215)</f>
        <v>-</v>
      </c>
      <c r="L231" s="333"/>
      <c r="M231" s="261" t="str">
        <f t="shared" si="43"/>
        <v>-</v>
      </c>
      <c r="N231" s="262" t="s">
        <v>923</v>
      </c>
      <c r="O231" s="261" t="str">
        <f t="shared" si="44"/>
        <v>-</v>
      </c>
      <c r="P231" s="55" t="str">
        <f t="shared" si="45"/>
        <v>-</v>
      </c>
    </row>
    <row r="232" spans="1:16">
      <c r="A232" s="65" t="str">
        <f>IF(データとりまとめシート!B216="","-",データとりまとめシート!B216)</f>
        <v>-</v>
      </c>
      <c r="B232" s="365" t="str">
        <f>IF(A232="-","-",データとりまとめシート!C216)</f>
        <v>-</v>
      </c>
      <c r="C232" s="365"/>
      <c r="D232" s="55" t="str">
        <f>IF(データとりまとめシート!D216="","-",IF(データとりまとめシート!D216=1,"男","女"))</f>
        <v>-</v>
      </c>
      <c r="E232" s="375" t="str">
        <f>IF(データとりまとめシート!F216="","-",データとりまとめシート!F216)</f>
        <v>-</v>
      </c>
      <c r="F232" s="333"/>
      <c r="G232" s="261" t="str">
        <f t="shared" si="40"/>
        <v>-</v>
      </c>
      <c r="H232" s="262" t="s">
        <v>923</v>
      </c>
      <c r="I232" s="261" t="str">
        <f t="shared" si="41"/>
        <v>-</v>
      </c>
      <c r="J232" s="55" t="str">
        <f t="shared" si="42"/>
        <v>-</v>
      </c>
      <c r="K232" s="375" t="str">
        <f>IF(データとりまとめシート!J216="","-",データとりまとめシート!J216)</f>
        <v>-</v>
      </c>
      <c r="L232" s="333"/>
      <c r="M232" s="261" t="str">
        <f t="shared" si="43"/>
        <v>-</v>
      </c>
      <c r="N232" s="262" t="s">
        <v>923</v>
      </c>
      <c r="O232" s="261" t="str">
        <f t="shared" si="44"/>
        <v>-</v>
      </c>
      <c r="P232" s="55" t="str">
        <f t="shared" si="45"/>
        <v>-</v>
      </c>
    </row>
    <row r="233" spans="1:16">
      <c r="A233" s="65" t="str">
        <f>IF(データとりまとめシート!B217="","-",データとりまとめシート!B217)</f>
        <v>-</v>
      </c>
      <c r="B233" s="365" t="str">
        <f>IF(A233="-","-",データとりまとめシート!C217)</f>
        <v>-</v>
      </c>
      <c r="C233" s="365"/>
      <c r="D233" s="55" t="str">
        <f>IF(データとりまとめシート!D217="","-",IF(データとりまとめシート!D217=1,"男","女"))</f>
        <v>-</v>
      </c>
      <c r="E233" s="375" t="str">
        <f>IF(データとりまとめシート!F217="","-",データとりまとめシート!F217)</f>
        <v>-</v>
      </c>
      <c r="F233" s="333"/>
      <c r="G233" s="261" t="str">
        <f t="shared" si="40"/>
        <v>-</v>
      </c>
      <c r="H233" s="262" t="s">
        <v>923</v>
      </c>
      <c r="I233" s="261" t="str">
        <f t="shared" si="41"/>
        <v>-</v>
      </c>
      <c r="J233" s="55" t="str">
        <f t="shared" si="42"/>
        <v>-</v>
      </c>
      <c r="K233" s="375" t="str">
        <f>IF(データとりまとめシート!J217="","-",データとりまとめシート!J217)</f>
        <v>-</v>
      </c>
      <c r="L233" s="333"/>
      <c r="M233" s="261" t="str">
        <f t="shared" si="43"/>
        <v>-</v>
      </c>
      <c r="N233" s="262" t="s">
        <v>923</v>
      </c>
      <c r="O233" s="261" t="str">
        <f t="shared" si="44"/>
        <v>-</v>
      </c>
      <c r="P233" s="55" t="str">
        <f t="shared" si="45"/>
        <v>-</v>
      </c>
    </row>
    <row r="234" spans="1:16">
      <c r="A234" s="65" t="str">
        <f>IF(データとりまとめシート!B218="","-",データとりまとめシート!B218)</f>
        <v>-</v>
      </c>
      <c r="B234" s="365" t="str">
        <f>IF(A234="-","-",データとりまとめシート!C218)</f>
        <v>-</v>
      </c>
      <c r="C234" s="365"/>
      <c r="D234" s="55" t="str">
        <f>IF(データとりまとめシート!D218="","-",IF(データとりまとめシート!D218=1,"男","女"))</f>
        <v>-</v>
      </c>
      <c r="E234" s="375" t="str">
        <f>IF(データとりまとめシート!F218="","-",データとりまとめシート!F218)</f>
        <v>-</v>
      </c>
      <c r="F234" s="333"/>
      <c r="G234" s="261" t="str">
        <f t="shared" si="40"/>
        <v>-</v>
      </c>
      <c r="H234" s="262" t="s">
        <v>923</v>
      </c>
      <c r="I234" s="261" t="str">
        <f t="shared" si="41"/>
        <v>-</v>
      </c>
      <c r="J234" s="55" t="str">
        <f t="shared" si="42"/>
        <v>-</v>
      </c>
      <c r="K234" s="375" t="str">
        <f>IF(データとりまとめシート!J218="","-",データとりまとめシート!J218)</f>
        <v>-</v>
      </c>
      <c r="L234" s="333"/>
      <c r="M234" s="261" t="str">
        <f t="shared" si="43"/>
        <v>-</v>
      </c>
      <c r="N234" s="262" t="s">
        <v>923</v>
      </c>
      <c r="O234" s="261" t="str">
        <f t="shared" si="44"/>
        <v>-</v>
      </c>
      <c r="P234" s="55" t="str">
        <f t="shared" si="45"/>
        <v>-</v>
      </c>
    </row>
    <row r="235" spans="1:16">
      <c r="A235" s="65" t="str">
        <f>IF(データとりまとめシート!B219="","-",データとりまとめシート!B219)</f>
        <v>-</v>
      </c>
      <c r="B235" s="365" t="str">
        <f>IF(A235="-","-",データとりまとめシート!C219)</f>
        <v>-</v>
      </c>
      <c r="C235" s="365"/>
      <c r="D235" s="55" t="str">
        <f>IF(データとりまとめシート!D219="","-",IF(データとりまとめシート!D219=1,"男","女"))</f>
        <v>-</v>
      </c>
      <c r="E235" s="375" t="str">
        <f>IF(データとりまとめシート!F219="","-",データとりまとめシート!F219)</f>
        <v>-</v>
      </c>
      <c r="F235" s="333"/>
      <c r="G235" s="261" t="str">
        <f t="shared" si="40"/>
        <v>-</v>
      </c>
      <c r="H235" s="262" t="s">
        <v>923</v>
      </c>
      <c r="I235" s="261" t="str">
        <f t="shared" si="41"/>
        <v>-</v>
      </c>
      <c r="J235" s="55" t="str">
        <f t="shared" si="42"/>
        <v>-</v>
      </c>
      <c r="K235" s="375" t="str">
        <f>IF(データとりまとめシート!J219="","-",データとりまとめシート!J219)</f>
        <v>-</v>
      </c>
      <c r="L235" s="333"/>
      <c r="M235" s="261" t="str">
        <f t="shared" si="43"/>
        <v>-</v>
      </c>
      <c r="N235" s="262" t="s">
        <v>923</v>
      </c>
      <c r="O235" s="261" t="str">
        <f t="shared" si="44"/>
        <v>-</v>
      </c>
      <c r="P235" s="55" t="str">
        <f t="shared" si="45"/>
        <v>-</v>
      </c>
    </row>
    <row r="236" spans="1:16" ht="19.5" thickBot="1">
      <c r="A236" s="66" t="str">
        <f>IF(データとりまとめシート!B220="","-",データとりまとめシート!B220)</f>
        <v>-</v>
      </c>
      <c r="B236" s="366" t="str">
        <f>IF(A236="-","-",データとりまとめシート!C220)</f>
        <v>-</v>
      </c>
      <c r="C236" s="366"/>
      <c r="D236" s="56" t="str">
        <f>IF(データとりまとめシート!D220="","-",IF(データとりまとめシート!D220=1,"男","女"))</f>
        <v>-</v>
      </c>
      <c r="E236" s="376" t="str">
        <f>IF(データとりまとめシート!F220="","-",データとりまとめシート!F220)</f>
        <v>-</v>
      </c>
      <c r="F236" s="377"/>
      <c r="G236" s="73" t="str">
        <f t="shared" si="40"/>
        <v>-</v>
      </c>
      <c r="H236" s="57" t="s">
        <v>923</v>
      </c>
      <c r="I236" s="73" t="str">
        <f t="shared" si="41"/>
        <v>-</v>
      </c>
      <c r="J236" s="56" t="str">
        <f t="shared" si="42"/>
        <v>-</v>
      </c>
      <c r="K236" s="376" t="str">
        <f>IF(データとりまとめシート!J220="","-",データとりまとめシート!J220)</f>
        <v>-</v>
      </c>
      <c r="L236" s="377"/>
      <c r="M236" s="73" t="str">
        <f t="shared" si="43"/>
        <v>-</v>
      </c>
      <c r="N236" s="57" t="s">
        <v>923</v>
      </c>
      <c r="O236" s="73" t="str">
        <f t="shared" si="44"/>
        <v>-</v>
      </c>
      <c r="P236" s="55" t="str">
        <f t="shared" si="45"/>
        <v>-</v>
      </c>
    </row>
  </sheetData>
  <sheetProtection sheet="1" objects="1" scenarios="1"/>
  <protectedRanges>
    <protectedRange sqref="N3 G7 I7 K7 C9 B12 B15 F18:G18 E17:E18 I12 I14 I16 E27:G27" name="範囲1"/>
  </protectedRanges>
  <mergeCells count="654">
    <mergeCell ref="K7:L7"/>
    <mergeCell ref="C9:K10"/>
    <mergeCell ref="B12:E13"/>
    <mergeCell ref="F12:F13"/>
    <mergeCell ref="B15:E16"/>
    <mergeCell ref="B20:C20"/>
    <mergeCell ref="J20:K20"/>
    <mergeCell ref="M21:M26"/>
    <mergeCell ref="B22:C22"/>
    <mergeCell ref="J22:K22"/>
    <mergeCell ref="B23:C23"/>
    <mergeCell ref="J23:K23"/>
    <mergeCell ref="I12:L13"/>
    <mergeCell ref="I14:L15"/>
    <mergeCell ref="I16:L17"/>
    <mergeCell ref="B24:C24"/>
    <mergeCell ref="J24:K24"/>
    <mergeCell ref="B25:C25"/>
    <mergeCell ref="J25:K25"/>
    <mergeCell ref="B26:C26"/>
    <mergeCell ref="J26:K26"/>
    <mergeCell ref="H21:H26"/>
    <mergeCell ref="G21:G26"/>
    <mergeCell ref="F21:F26"/>
    <mergeCell ref="B21:C21"/>
    <mergeCell ref="E21:E26"/>
    <mergeCell ref="J21:K21"/>
    <mergeCell ref="B39:C39"/>
    <mergeCell ref="E39:F39"/>
    <mergeCell ref="K39:L39"/>
    <mergeCell ref="B40:C40"/>
    <mergeCell ref="E40:F40"/>
    <mergeCell ref="K40:L40"/>
    <mergeCell ref="B37:C37"/>
    <mergeCell ref="E37:F37"/>
    <mergeCell ref="K37:L37"/>
    <mergeCell ref="B38:C38"/>
    <mergeCell ref="E38:F38"/>
    <mergeCell ref="K38:L38"/>
    <mergeCell ref="B34:C34"/>
    <mergeCell ref="J34:K34"/>
    <mergeCell ref="B35:C35"/>
    <mergeCell ref="B43:C43"/>
    <mergeCell ref="E43:F43"/>
    <mergeCell ref="K43:L43"/>
    <mergeCell ref="B44:C44"/>
    <mergeCell ref="E44:F44"/>
    <mergeCell ref="K44:L44"/>
    <mergeCell ref="B41:C41"/>
    <mergeCell ref="E41:F41"/>
    <mergeCell ref="K41:L41"/>
    <mergeCell ref="B42:C42"/>
    <mergeCell ref="E42:F42"/>
    <mergeCell ref="K42:L42"/>
    <mergeCell ref="B47:C47"/>
    <mergeCell ref="E47:F47"/>
    <mergeCell ref="K47:L47"/>
    <mergeCell ref="B48:C48"/>
    <mergeCell ref="E48:F48"/>
    <mergeCell ref="K48:L48"/>
    <mergeCell ref="B45:C45"/>
    <mergeCell ref="E45:F45"/>
    <mergeCell ref="K45:L45"/>
    <mergeCell ref="B46:C46"/>
    <mergeCell ref="E46:F46"/>
    <mergeCell ref="K46:L46"/>
    <mergeCell ref="B51:C51"/>
    <mergeCell ref="E51:F51"/>
    <mergeCell ref="K51:L51"/>
    <mergeCell ref="B52:C52"/>
    <mergeCell ref="E52:F52"/>
    <mergeCell ref="K52:L52"/>
    <mergeCell ref="B49:C49"/>
    <mergeCell ref="E49:F49"/>
    <mergeCell ref="K49:L49"/>
    <mergeCell ref="B50:C50"/>
    <mergeCell ref="E50:F50"/>
    <mergeCell ref="K50:L50"/>
    <mergeCell ref="B55:C55"/>
    <mergeCell ref="E55:F55"/>
    <mergeCell ref="K55:L55"/>
    <mergeCell ref="B56:C56"/>
    <mergeCell ref="E56:F56"/>
    <mergeCell ref="K56:L56"/>
    <mergeCell ref="B53:C53"/>
    <mergeCell ref="E53:F53"/>
    <mergeCell ref="K53:L53"/>
    <mergeCell ref="B54:C54"/>
    <mergeCell ref="E54:F54"/>
    <mergeCell ref="K54:L54"/>
    <mergeCell ref="B59:C59"/>
    <mergeCell ref="E59:F59"/>
    <mergeCell ref="K59:L59"/>
    <mergeCell ref="B60:C60"/>
    <mergeCell ref="E60:F60"/>
    <mergeCell ref="K60:L60"/>
    <mergeCell ref="B57:C57"/>
    <mergeCell ref="E57:F57"/>
    <mergeCell ref="K57:L57"/>
    <mergeCell ref="B58:C58"/>
    <mergeCell ref="E58:F58"/>
    <mergeCell ref="K58:L58"/>
    <mergeCell ref="B63:C63"/>
    <mergeCell ref="E63:F63"/>
    <mergeCell ref="K63:L63"/>
    <mergeCell ref="B64:C64"/>
    <mergeCell ref="E64:F64"/>
    <mergeCell ref="K64:L64"/>
    <mergeCell ref="B61:C61"/>
    <mergeCell ref="E61:F61"/>
    <mergeCell ref="K61:L61"/>
    <mergeCell ref="B62:C62"/>
    <mergeCell ref="E62:F62"/>
    <mergeCell ref="K62:L62"/>
    <mergeCell ref="B67:C67"/>
    <mergeCell ref="E67:F67"/>
    <mergeCell ref="K67:L67"/>
    <mergeCell ref="B68:C68"/>
    <mergeCell ref="E68:F68"/>
    <mergeCell ref="K68:L68"/>
    <mergeCell ref="B65:C65"/>
    <mergeCell ref="E65:F65"/>
    <mergeCell ref="K65:L65"/>
    <mergeCell ref="B66:C66"/>
    <mergeCell ref="E66:F66"/>
    <mergeCell ref="K66:L66"/>
    <mergeCell ref="B71:C71"/>
    <mergeCell ref="E71:F71"/>
    <mergeCell ref="K71:L71"/>
    <mergeCell ref="B72:C72"/>
    <mergeCell ref="E72:F72"/>
    <mergeCell ref="K72:L72"/>
    <mergeCell ref="B69:C69"/>
    <mergeCell ref="E69:F69"/>
    <mergeCell ref="K69:L69"/>
    <mergeCell ref="B70:C70"/>
    <mergeCell ref="E70:F70"/>
    <mergeCell ref="K70:L70"/>
    <mergeCell ref="B75:C75"/>
    <mergeCell ref="E75:F75"/>
    <mergeCell ref="K75:L75"/>
    <mergeCell ref="B76:C76"/>
    <mergeCell ref="E76:F76"/>
    <mergeCell ref="K76:L76"/>
    <mergeCell ref="B73:C73"/>
    <mergeCell ref="E73:F73"/>
    <mergeCell ref="K73:L73"/>
    <mergeCell ref="B74:C74"/>
    <mergeCell ref="E74:F74"/>
    <mergeCell ref="K74:L74"/>
    <mergeCell ref="B79:C79"/>
    <mergeCell ref="E79:F79"/>
    <mergeCell ref="K79:L79"/>
    <mergeCell ref="B80:C80"/>
    <mergeCell ref="E80:F80"/>
    <mergeCell ref="K80:L80"/>
    <mergeCell ref="B77:C77"/>
    <mergeCell ref="E77:F77"/>
    <mergeCell ref="K77:L77"/>
    <mergeCell ref="B78:C78"/>
    <mergeCell ref="E78:F78"/>
    <mergeCell ref="K78:L78"/>
    <mergeCell ref="B83:C83"/>
    <mergeCell ref="E83:F83"/>
    <mergeCell ref="K83:L83"/>
    <mergeCell ref="B84:C84"/>
    <mergeCell ref="E84:F84"/>
    <mergeCell ref="K84:L84"/>
    <mergeCell ref="B81:C81"/>
    <mergeCell ref="E81:F81"/>
    <mergeCell ref="K81:L81"/>
    <mergeCell ref="B82:C82"/>
    <mergeCell ref="E82:F82"/>
    <mergeCell ref="K82:L82"/>
    <mergeCell ref="B87:C87"/>
    <mergeCell ref="E87:F87"/>
    <mergeCell ref="K87:L87"/>
    <mergeCell ref="B88:C88"/>
    <mergeCell ref="E88:F88"/>
    <mergeCell ref="K88:L88"/>
    <mergeCell ref="B85:C85"/>
    <mergeCell ref="E85:F85"/>
    <mergeCell ref="K85:L85"/>
    <mergeCell ref="B86:C86"/>
    <mergeCell ref="E86:F86"/>
    <mergeCell ref="K86:L86"/>
    <mergeCell ref="B91:C91"/>
    <mergeCell ref="E91:F91"/>
    <mergeCell ref="K91:L91"/>
    <mergeCell ref="B92:C92"/>
    <mergeCell ref="E92:F92"/>
    <mergeCell ref="K92:L92"/>
    <mergeCell ref="B89:C89"/>
    <mergeCell ref="E89:F89"/>
    <mergeCell ref="K89:L89"/>
    <mergeCell ref="B90:C90"/>
    <mergeCell ref="E90:F90"/>
    <mergeCell ref="K90:L90"/>
    <mergeCell ref="B95:C95"/>
    <mergeCell ref="E95:F95"/>
    <mergeCell ref="K95:L95"/>
    <mergeCell ref="B96:C96"/>
    <mergeCell ref="E96:F96"/>
    <mergeCell ref="K96:L96"/>
    <mergeCell ref="B93:C93"/>
    <mergeCell ref="E93:F93"/>
    <mergeCell ref="K93:L93"/>
    <mergeCell ref="B94:C94"/>
    <mergeCell ref="E94:F94"/>
    <mergeCell ref="K94:L94"/>
    <mergeCell ref="B99:C99"/>
    <mergeCell ref="E99:F99"/>
    <mergeCell ref="K99:L99"/>
    <mergeCell ref="B100:C100"/>
    <mergeCell ref="E100:F100"/>
    <mergeCell ref="K100:L100"/>
    <mergeCell ref="B97:C97"/>
    <mergeCell ref="E97:F97"/>
    <mergeCell ref="K97:L97"/>
    <mergeCell ref="B98:C98"/>
    <mergeCell ref="E98:F98"/>
    <mergeCell ref="K98:L98"/>
    <mergeCell ref="B103:C103"/>
    <mergeCell ref="E103:F103"/>
    <mergeCell ref="K103:L103"/>
    <mergeCell ref="B104:C104"/>
    <mergeCell ref="E104:F104"/>
    <mergeCell ref="K104:L104"/>
    <mergeCell ref="B101:C101"/>
    <mergeCell ref="E101:F101"/>
    <mergeCell ref="K101:L101"/>
    <mergeCell ref="B102:C102"/>
    <mergeCell ref="E102:F102"/>
    <mergeCell ref="K102:L102"/>
    <mergeCell ref="B107:C107"/>
    <mergeCell ref="E107:F107"/>
    <mergeCell ref="K107:L107"/>
    <mergeCell ref="B108:C108"/>
    <mergeCell ref="E108:F108"/>
    <mergeCell ref="K108:L108"/>
    <mergeCell ref="B105:C105"/>
    <mergeCell ref="E105:F105"/>
    <mergeCell ref="K105:L105"/>
    <mergeCell ref="B106:C106"/>
    <mergeCell ref="E106:F106"/>
    <mergeCell ref="K106:L106"/>
    <mergeCell ref="B111:C111"/>
    <mergeCell ref="E111:F111"/>
    <mergeCell ref="K111:L111"/>
    <mergeCell ref="B112:C112"/>
    <mergeCell ref="E112:F112"/>
    <mergeCell ref="K112:L112"/>
    <mergeCell ref="B109:C109"/>
    <mergeCell ref="E109:F109"/>
    <mergeCell ref="K109:L109"/>
    <mergeCell ref="B110:C110"/>
    <mergeCell ref="E110:F110"/>
    <mergeCell ref="K110:L110"/>
    <mergeCell ref="B115:C115"/>
    <mergeCell ref="E115:F115"/>
    <mergeCell ref="K115:L115"/>
    <mergeCell ref="B116:C116"/>
    <mergeCell ref="E116:F116"/>
    <mergeCell ref="K116:L116"/>
    <mergeCell ref="B113:C113"/>
    <mergeCell ref="E113:F113"/>
    <mergeCell ref="K113:L113"/>
    <mergeCell ref="B114:C114"/>
    <mergeCell ref="E114:F114"/>
    <mergeCell ref="K114:L114"/>
    <mergeCell ref="B119:C119"/>
    <mergeCell ref="E119:F119"/>
    <mergeCell ref="K119:L119"/>
    <mergeCell ref="B120:C120"/>
    <mergeCell ref="E120:F120"/>
    <mergeCell ref="K120:L120"/>
    <mergeCell ref="B117:C117"/>
    <mergeCell ref="E117:F117"/>
    <mergeCell ref="K117:L117"/>
    <mergeCell ref="B118:C118"/>
    <mergeCell ref="E118:F118"/>
    <mergeCell ref="K118:L118"/>
    <mergeCell ref="B123:C123"/>
    <mergeCell ref="E123:F123"/>
    <mergeCell ref="K123:L123"/>
    <mergeCell ref="B124:C124"/>
    <mergeCell ref="E124:F124"/>
    <mergeCell ref="K124:L124"/>
    <mergeCell ref="B121:C121"/>
    <mergeCell ref="E121:F121"/>
    <mergeCell ref="K121:L121"/>
    <mergeCell ref="B122:C122"/>
    <mergeCell ref="E122:F122"/>
    <mergeCell ref="K122:L122"/>
    <mergeCell ref="B127:C127"/>
    <mergeCell ref="E127:F127"/>
    <mergeCell ref="K127:L127"/>
    <mergeCell ref="B128:C128"/>
    <mergeCell ref="E128:F128"/>
    <mergeCell ref="K128:L128"/>
    <mergeCell ref="B125:C125"/>
    <mergeCell ref="E125:F125"/>
    <mergeCell ref="K125:L125"/>
    <mergeCell ref="B126:C126"/>
    <mergeCell ref="E126:F126"/>
    <mergeCell ref="K126:L126"/>
    <mergeCell ref="B131:C131"/>
    <mergeCell ref="E131:F131"/>
    <mergeCell ref="K131:L131"/>
    <mergeCell ref="B132:C132"/>
    <mergeCell ref="E132:F132"/>
    <mergeCell ref="K132:L132"/>
    <mergeCell ref="B129:C129"/>
    <mergeCell ref="E129:F129"/>
    <mergeCell ref="K129:L129"/>
    <mergeCell ref="B130:C130"/>
    <mergeCell ref="E130:F130"/>
    <mergeCell ref="K130:L130"/>
    <mergeCell ref="B135:C135"/>
    <mergeCell ref="E135:F135"/>
    <mergeCell ref="K135:L135"/>
    <mergeCell ref="B136:C136"/>
    <mergeCell ref="E136:F136"/>
    <mergeCell ref="K136:L136"/>
    <mergeCell ref="B133:C133"/>
    <mergeCell ref="E133:F133"/>
    <mergeCell ref="K133:L133"/>
    <mergeCell ref="B134:C134"/>
    <mergeCell ref="E134:F134"/>
    <mergeCell ref="K134:L134"/>
    <mergeCell ref="B139:C139"/>
    <mergeCell ref="E139:F139"/>
    <mergeCell ref="K139:L139"/>
    <mergeCell ref="B140:C140"/>
    <mergeCell ref="E140:F140"/>
    <mergeCell ref="K140:L140"/>
    <mergeCell ref="B137:C137"/>
    <mergeCell ref="E137:F137"/>
    <mergeCell ref="K137:L137"/>
    <mergeCell ref="B138:C138"/>
    <mergeCell ref="E138:F138"/>
    <mergeCell ref="K138:L138"/>
    <mergeCell ref="B143:C143"/>
    <mergeCell ref="E143:F143"/>
    <mergeCell ref="K143:L143"/>
    <mergeCell ref="B144:C144"/>
    <mergeCell ref="E144:F144"/>
    <mergeCell ref="K144:L144"/>
    <mergeCell ref="B141:C141"/>
    <mergeCell ref="E141:F141"/>
    <mergeCell ref="K141:L141"/>
    <mergeCell ref="B142:C142"/>
    <mergeCell ref="E142:F142"/>
    <mergeCell ref="K142:L142"/>
    <mergeCell ref="B147:C147"/>
    <mergeCell ref="E147:F147"/>
    <mergeCell ref="K147:L147"/>
    <mergeCell ref="B148:C148"/>
    <mergeCell ref="E148:F148"/>
    <mergeCell ref="K148:L148"/>
    <mergeCell ref="B145:C145"/>
    <mergeCell ref="E145:F145"/>
    <mergeCell ref="K145:L145"/>
    <mergeCell ref="B146:C146"/>
    <mergeCell ref="E146:F146"/>
    <mergeCell ref="K146:L146"/>
    <mergeCell ref="B151:C151"/>
    <mergeCell ref="E151:F151"/>
    <mergeCell ref="K151:L151"/>
    <mergeCell ref="B152:C152"/>
    <mergeCell ref="E152:F152"/>
    <mergeCell ref="K152:L152"/>
    <mergeCell ref="B149:C149"/>
    <mergeCell ref="E149:F149"/>
    <mergeCell ref="K149:L149"/>
    <mergeCell ref="B150:C150"/>
    <mergeCell ref="E150:F150"/>
    <mergeCell ref="K150:L150"/>
    <mergeCell ref="B155:C155"/>
    <mergeCell ref="E155:F155"/>
    <mergeCell ref="K155:L155"/>
    <mergeCell ref="B156:C156"/>
    <mergeCell ref="E156:F156"/>
    <mergeCell ref="K156:L156"/>
    <mergeCell ref="B153:C153"/>
    <mergeCell ref="E153:F153"/>
    <mergeCell ref="K153:L153"/>
    <mergeCell ref="B154:C154"/>
    <mergeCell ref="E154:F154"/>
    <mergeCell ref="K154:L154"/>
    <mergeCell ref="B159:C159"/>
    <mergeCell ref="E159:F159"/>
    <mergeCell ref="K159:L159"/>
    <mergeCell ref="B160:C160"/>
    <mergeCell ref="E160:F160"/>
    <mergeCell ref="K160:L160"/>
    <mergeCell ref="B157:C157"/>
    <mergeCell ref="E157:F157"/>
    <mergeCell ref="K157:L157"/>
    <mergeCell ref="B158:C158"/>
    <mergeCell ref="E158:F158"/>
    <mergeCell ref="K158:L158"/>
    <mergeCell ref="B163:C163"/>
    <mergeCell ref="E163:F163"/>
    <mergeCell ref="K163:L163"/>
    <mergeCell ref="B164:C164"/>
    <mergeCell ref="E164:F164"/>
    <mergeCell ref="K164:L164"/>
    <mergeCell ref="B161:C161"/>
    <mergeCell ref="E161:F161"/>
    <mergeCell ref="K161:L161"/>
    <mergeCell ref="B162:C162"/>
    <mergeCell ref="E162:F162"/>
    <mergeCell ref="K162:L162"/>
    <mergeCell ref="B167:C167"/>
    <mergeCell ref="E167:F167"/>
    <mergeCell ref="K167:L167"/>
    <mergeCell ref="B168:C168"/>
    <mergeCell ref="E168:F168"/>
    <mergeCell ref="K168:L168"/>
    <mergeCell ref="B165:C165"/>
    <mergeCell ref="E165:F165"/>
    <mergeCell ref="K165:L165"/>
    <mergeCell ref="B166:C166"/>
    <mergeCell ref="E166:F166"/>
    <mergeCell ref="K166:L166"/>
    <mergeCell ref="B171:C171"/>
    <mergeCell ref="E171:F171"/>
    <mergeCell ref="K171:L171"/>
    <mergeCell ref="B172:C172"/>
    <mergeCell ref="E172:F172"/>
    <mergeCell ref="K172:L172"/>
    <mergeCell ref="B169:C169"/>
    <mergeCell ref="E169:F169"/>
    <mergeCell ref="K169:L169"/>
    <mergeCell ref="B170:C170"/>
    <mergeCell ref="E170:F170"/>
    <mergeCell ref="K170:L170"/>
    <mergeCell ref="B175:C175"/>
    <mergeCell ref="E175:F175"/>
    <mergeCell ref="K175:L175"/>
    <mergeCell ref="B176:C176"/>
    <mergeCell ref="E176:F176"/>
    <mergeCell ref="K176:L176"/>
    <mergeCell ref="B173:C173"/>
    <mergeCell ref="E173:F173"/>
    <mergeCell ref="K173:L173"/>
    <mergeCell ref="B174:C174"/>
    <mergeCell ref="E174:F174"/>
    <mergeCell ref="K174:L174"/>
    <mergeCell ref="B179:C179"/>
    <mergeCell ref="E179:F179"/>
    <mergeCell ref="K179:L179"/>
    <mergeCell ref="B180:C180"/>
    <mergeCell ref="E180:F180"/>
    <mergeCell ref="K180:L180"/>
    <mergeCell ref="B177:C177"/>
    <mergeCell ref="E177:F177"/>
    <mergeCell ref="K177:L177"/>
    <mergeCell ref="B178:C178"/>
    <mergeCell ref="E178:F178"/>
    <mergeCell ref="K178:L178"/>
    <mergeCell ref="B183:C183"/>
    <mergeCell ref="E183:F183"/>
    <mergeCell ref="K183:L183"/>
    <mergeCell ref="B184:C184"/>
    <mergeCell ref="E184:F184"/>
    <mergeCell ref="K184:L184"/>
    <mergeCell ref="B181:C181"/>
    <mergeCell ref="E181:F181"/>
    <mergeCell ref="K181:L181"/>
    <mergeCell ref="B182:C182"/>
    <mergeCell ref="E182:F182"/>
    <mergeCell ref="K182:L182"/>
    <mergeCell ref="B187:C187"/>
    <mergeCell ref="E187:F187"/>
    <mergeCell ref="K187:L187"/>
    <mergeCell ref="B188:C188"/>
    <mergeCell ref="E188:F188"/>
    <mergeCell ref="K188:L188"/>
    <mergeCell ref="B185:C185"/>
    <mergeCell ref="E185:F185"/>
    <mergeCell ref="K185:L185"/>
    <mergeCell ref="B186:C186"/>
    <mergeCell ref="E186:F186"/>
    <mergeCell ref="K186:L186"/>
    <mergeCell ref="B191:C191"/>
    <mergeCell ref="E191:F191"/>
    <mergeCell ref="K191:L191"/>
    <mergeCell ref="B192:C192"/>
    <mergeCell ref="E192:F192"/>
    <mergeCell ref="K192:L192"/>
    <mergeCell ref="B189:C189"/>
    <mergeCell ref="E189:F189"/>
    <mergeCell ref="K189:L189"/>
    <mergeCell ref="B190:C190"/>
    <mergeCell ref="E190:F190"/>
    <mergeCell ref="K190:L190"/>
    <mergeCell ref="B195:C195"/>
    <mergeCell ref="E195:F195"/>
    <mergeCell ref="K195:L195"/>
    <mergeCell ref="B196:C196"/>
    <mergeCell ref="E196:F196"/>
    <mergeCell ref="K196:L196"/>
    <mergeCell ref="B193:C193"/>
    <mergeCell ref="E193:F193"/>
    <mergeCell ref="K193:L193"/>
    <mergeCell ref="B194:C194"/>
    <mergeCell ref="E194:F194"/>
    <mergeCell ref="K194:L194"/>
    <mergeCell ref="B199:C199"/>
    <mergeCell ref="E199:F199"/>
    <mergeCell ref="K199:L199"/>
    <mergeCell ref="B200:C200"/>
    <mergeCell ref="E200:F200"/>
    <mergeCell ref="K200:L200"/>
    <mergeCell ref="B197:C197"/>
    <mergeCell ref="E197:F197"/>
    <mergeCell ref="K197:L197"/>
    <mergeCell ref="B198:C198"/>
    <mergeCell ref="E198:F198"/>
    <mergeCell ref="K198:L198"/>
    <mergeCell ref="B203:C203"/>
    <mergeCell ref="E203:F203"/>
    <mergeCell ref="K203:L203"/>
    <mergeCell ref="B204:C204"/>
    <mergeCell ref="E204:F204"/>
    <mergeCell ref="K204:L204"/>
    <mergeCell ref="B201:C201"/>
    <mergeCell ref="E201:F201"/>
    <mergeCell ref="K201:L201"/>
    <mergeCell ref="B202:C202"/>
    <mergeCell ref="E202:F202"/>
    <mergeCell ref="K202:L202"/>
    <mergeCell ref="B207:C207"/>
    <mergeCell ref="E207:F207"/>
    <mergeCell ref="K207:L207"/>
    <mergeCell ref="B208:C208"/>
    <mergeCell ref="E208:F208"/>
    <mergeCell ref="K208:L208"/>
    <mergeCell ref="B205:C205"/>
    <mergeCell ref="E205:F205"/>
    <mergeCell ref="K205:L205"/>
    <mergeCell ref="B206:C206"/>
    <mergeCell ref="E206:F206"/>
    <mergeCell ref="K206:L206"/>
    <mergeCell ref="B211:C211"/>
    <mergeCell ref="E211:F211"/>
    <mergeCell ref="K211:L211"/>
    <mergeCell ref="B212:C212"/>
    <mergeCell ref="E212:F212"/>
    <mergeCell ref="K212:L212"/>
    <mergeCell ref="B209:C209"/>
    <mergeCell ref="E209:F209"/>
    <mergeCell ref="K209:L209"/>
    <mergeCell ref="B210:C210"/>
    <mergeCell ref="E210:F210"/>
    <mergeCell ref="K210:L210"/>
    <mergeCell ref="B215:C215"/>
    <mergeCell ref="E215:F215"/>
    <mergeCell ref="K215:L215"/>
    <mergeCell ref="B216:C216"/>
    <mergeCell ref="E216:F216"/>
    <mergeCell ref="K216:L216"/>
    <mergeCell ref="B213:C213"/>
    <mergeCell ref="E213:F213"/>
    <mergeCell ref="K213:L213"/>
    <mergeCell ref="B214:C214"/>
    <mergeCell ref="E214:F214"/>
    <mergeCell ref="K214:L214"/>
    <mergeCell ref="B219:C219"/>
    <mergeCell ref="E219:F219"/>
    <mergeCell ref="K219:L219"/>
    <mergeCell ref="B220:C220"/>
    <mergeCell ref="E220:F220"/>
    <mergeCell ref="K220:L220"/>
    <mergeCell ref="B217:C217"/>
    <mergeCell ref="E217:F217"/>
    <mergeCell ref="K217:L217"/>
    <mergeCell ref="B218:C218"/>
    <mergeCell ref="E218:F218"/>
    <mergeCell ref="K218:L218"/>
    <mergeCell ref="E223:F223"/>
    <mergeCell ref="K223:L223"/>
    <mergeCell ref="B224:C224"/>
    <mergeCell ref="E224:F224"/>
    <mergeCell ref="K224:L224"/>
    <mergeCell ref="B221:C221"/>
    <mergeCell ref="E221:F221"/>
    <mergeCell ref="K221:L221"/>
    <mergeCell ref="B222:C222"/>
    <mergeCell ref="E222:F222"/>
    <mergeCell ref="K222:L222"/>
    <mergeCell ref="B231:C231"/>
    <mergeCell ref="E231:F231"/>
    <mergeCell ref="K231:L231"/>
    <mergeCell ref="B232:C232"/>
    <mergeCell ref="E232:F232"/>
    <mergeCell ref="K232:L232"/>
    <mergeCell ref="B230:C230"/>
    <mergeCell ref="E230:F230"/>
    <mergeCell ref="K230:L230"/>
    <mergeCell ref="B236:C236"/>
    <mergeCell ref="E236:F236"/>
    <mergeCell ref="K236:L236"/>
    <mergeCell ref="B233:C233"/>
    <mergeCell ref="E233:F233"/>
    <mergeCell ref="K233:L233"/>
    <mergeCell ref="B234:C234"/>
    <mergeCell ref="E234:F234"/>
    <mergeCell ref="K234:L234"/>
    <mergeCell ref="B235:C235"/>
    <mergeCell ref="E235:F235"/>
    <mergeCell ref="K235:L235"/>
    <mergeCell ref="C2:I2"/>
    <mergeCell ref="M30:M35"/>
    <mergeCell ref="N30:N35"/>
    <mergeCell ref="B29:C29"/>
    <mergeCell ref="B30:C30"/>
    <mergeCell ref="B31:C31"/>
    <mergeCell ref="B32:C32"/>
    <mergeCell ref="B33:C33"/>
    <mergeCell ref="B229:C229"/>
    <mergeCell ref="E229:F229"/>
    <mergeCell ref="K229:L229"/>
    <mergeCell ref="B227:C227"/>
    <mergeCell ref="E227:F227"/>
    <mergeCell ref="K227:L227"/>
    <mergeCell ref="B228:C228"/>
    <mergeCell ref="E228:F228"/>
    <mergeCell ref="K228:L228"/>
    <mergeCell ref="B225:C225"/>
    <mergeCell ref="E225:F225"/>
    <mergeCell ref="K225:L225"/>
    <mergeCell ref="B226:C226"/>
    <mergeCell ref="E226:F226"/>
    <mergeCell ref="K226:L226"/>
    <mergeCell ref="B223:C223"/>
    <mergeCell ref="O30:O35"/>
    <mergeCell ref="P30:P35"/>
    <mergeCell ref="N21:N26"/>
    <mergeCell ref="O21:O26"/>
    <mergeCell ref="P21:P26"/>
    <mergeCell ref="N12:Q16"/>
    <mergeCell ref="J35:K35"/>
    <mergeCell ref="E30:E35"/>
    <mergeCell ref="F30:F35"/>
    <mergeCell ref="G30:G35"/>
    <mergeCell ref="H30:H35"/>
    <mergeCell ref="J30:K30"/>
    <mergeCell ref="J29:K29"/>
    <mergeCell ref="J31:K31"/>
    <mergeCell ref="J32:K32"/>
    <mergeCell ref="J33:K33"/>
  </mergeCells>
  <phoneticPr fontId="1"/>
  <pageMargins left="0.7" right="0.7" top="0.75" bottom="0.75" header="0.3" footer="0.3"/>
  <pageSetup paperSize="9" scale="51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9C07F-2857-49BF-8F83-04C6AC84EF29}">
  <dimension ref="A1:BG246"/>
  <sheetViews>
    <sheetView zoomScale="84" zoomScaleNormal="100" workbookViewId="0">
      <selection activeCell="AT3" sqref="AT3"/>
    </sheetView>
  </sheetViews>
  <sheetFormatPr defaultRowHeight="18.75"/>
  <cols>
    <col min="9" max="9" width="16.875" customWidth="1"/>
    <col min="14" max="14" width="9" style="3"/>
    <col min="15" max="15" width="11.75" customWidth="1"/>
    <col min="16" max="16" width="10.5" customWidth="1"/>
    <col min="17" max="17" width="11.125" customWidth="1"/>
    <col min="18" max="18" width="10.625" customWidth="1"/>
    <col min="22" max="22" width="20.875" customWidth="1"/>
    <col min="23" max="23" width="13.375" customWidth="1"/>
    <col min="32" max="32" width="11.25" customWidth="1"/>
    <col min="33" max="33" width="11.375" customWidth="1"/>
    <col min="34" max="34" width="11.125" customWidth="1"/>
    <col min="35" max="35" width="9.75" customWidth="1"/>
    <col min="36" max="36" width="9.5" customWidth="1"/>
    <col min="45" max="45" width="9" style="3"/>
    <col min="49" max="49" width="9" style="93"/>
    <col min="53" max="53" width="9" style="93"/>
    <col min="57" max="57" width="9" style="93"/>
  </cols>
  <sheetData>
    <row r="1" spans="1:59">
      <c r="A1" s="60" t="s">
        <v>928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  <c r="O1" s="60"/>
      <c r="P1" s="60"/>
      <c r="Q1" s="62" t="s">
        <v>929</v>
      </c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3" t="s">
        <v>930</v>
      </c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4"/>
      <c r="AT1" s="63"/>
      <c r="AU1" s="63"/>
      <c r="AV1" s="63"/>
      <c r="AW1" s="92"/>
      <c r="AX1" s="63"/>
      <c r="AY1" s="63"/>
      <c r="AZ1" s="63"/>
      <c r="BA1" s="92"/>
      <c r="BB1" s="63"/>
      <c r="BC1" s="63"/>
      <c r="BD1" s="63"/>
      <c r="BE1" s="92"/>
      <c r="BF1" s="63"/>
      <c r="BG1" s="63"/>
    </row>
    <row r="2" spans="1:59">
      <c r="A2" s="178" t="s">
        <v>845</v>
      </c>
      <c r="B2" s="178" t="s">
        <v>931</v>
      </c>
      <c r="C2" s="178" t="s">
        <v>932</v>
      </c>
      <c r="D2" s="178" t="s">
        <v>933</v>
      </c>
      <c r="E2" s="178" t="s">
        <v>934</v>
      </c>
      <c r="F2" s="178" t="s">
        <v>935</v>
      </c>
      <c r="G2" s="178" t="s">
        <v>936</v>
      </c>
      <c r="H2" s="178" t="s">
        <v>937</v>
      </c>
      <c r="I2" s="178" t="s">
        <v>938</v>
      </c>
      <c r="J2" s="178" t="s">
        <v>9</v>
      </c>
      <c r="K2" s="178" t="s">
        <v>939</v>
      </c>
      <c r="L2" s="178" t="s">
        <v>940</v>
      </c>
      <c r="M2" s="178" t="s">
        <v>941</v>
      </c>
      <c r="N2" s="241" t="s">
        <v>942</v>
      </c>
      <c r="O2" s="178" t="s">
        <v>943</v>
      </c>
      <c r="P2" s="178" t="s">
        <v>944</v>
      </c>
      <c r="Q2" s="178" t="s">
        <v>945</v>
      </c>
      <c r="R2" s="178" t="s">
        <v>946</v>
      </c>
      <c r="S2" s="178" t="s">
        <v>947</v>
      </c>
      <c r="T2" s="178" t="s">
        <v>948</v>
      </c>
      <c r="U2" s="178" t="s">
        <v>949</v>
      </c>
      <c r="V2" s="178" t="s">
        <v>950</v>
      </c>
      <c r="W2" s="178" t="s">
        <v>951</v>
      </c>
      <c r="X2" s="178" t="s">
        <v>9</v>
      </c>
      <c r="Y2" s="178" t="s">
        <v>952</v>
      </c>
      <c r="Z2" s="178" t="s">
        <v>953</v>
      </c>
      <c r="AA2" s="178" t="s">
        <v>935</v>
      </c>
      <c r="AB2" s="178" t="s">
        <v>954</v>
      </c>
      <c r="AC2" s="178" t="s">
        <v>955</v>
      </c>
      <c r="AD2" s="178" t="s">
        <v>956</v>
      </c>
      <c r="AE2" s="178" t="s">
        <v>957</v>
      </c>
      <c r="AF2" s="178" t="s">
        <v>845</v>
      </c>
      <c r="AG2" s="178" t="s">
        <v>931</v>
      </c>
      <c r="AH2" s="178" t="s">
        <v>932</v>
      </c>
      <c r="AI2" s="178" t="s">
        <v>933</v>
      </c>
      <c r="AJ2" s="178" t="s">
        <v>934</v>
      </c>
      <c r="AK2" s="178" t="s">
        <v>935</v>
      </c>
      <c r="AL2" s="178" t="s">
        <v>936</v>
      </c>
      <c r="AM2" s="178" t="s">
        <v>937</v>
      </c>
      <c r="AN2" s="178" t="s">
        <v>938</v>
      </c>
      <c r="AO2" s="178" t="s">
        <v>9</v>
      </c>
      <c r="AP2" s="178" t="s">
        <v>939</v>
      </c>
      <c r="AQ2" s="178" t="s">
        <v>940</v>
      </c>
      <c r="AR2" s="178" t="s">
        <v>958</v>
      </c>
      <c r="AS2" s="263" t="s">
        <v>942</v>
      </c>
      <c r="AT2" s="178" t="s">
        <v>943</v>
      </c>
      <c r="AU2" s="178" t="s">
        <v>944</v>
      </c>
      <c r="AV2" s="178" t="s">
        <v>959</v>
      </c>
      <c r="AW2" s="264" t="s">
        <v>960</v>
      </c>
      <c r="AX2" s="178" t="s">
        <v>961</v>
      </c>
      <c r="AY2" s="178" t="s">
        <v>962</v>
      </c>
      <c r="AZ2" s="178" t="s">
        <v>963</v>
      </c>
      <c r="BA2" s="264" t="s">
        <v>964</v>
      </c>
      <c r="BB2" s="178" t="s">
        <v>965</v>
      </c>
      <c r="BC2" s="178" t="s">
        <v>966</v>
      </c>
      <c r="BD2" s="178" t="s">
        <v>967</v>
      </c>
      <c r="BE2" s="264" t="s">
        <v>968</v>
      </c>
      <c r="BF2" s="178" t="s">
        <v>969</v>
      </c>
      <c r="BG2" s="178" t="s">
        <v>970</v>
      </c>
    </row>
    <row r="3" spans="1:59">
      <c r="A3" s="178" t="str">
        <f>IF(選手情報入力シート!A3="","",選手情報入力シート!A3)</f>
        <v/>
      </c>
      <c r="B3" s="178" t="str">
        <f>IF($A3="","",所属情報入力シート!$A$2)</f>
        <v/>
      </c>
      <c r="C3" s="178"/>
      <c r="D3" s="178"/>
      <c r="E3" s="178" t="str">
        <f>IF($A3="","",VLOOKUP($A3,選手情報入力シート!$A$3:$M$246,2,FALSE))</f>
        <v/>
      </c>
      <c r="F3" s="178" t="str">
        <f>IF($A3="","",VLOOKUP($A3,選手情報入力シート!$A$3:$M$246,3,FALSE)&amp;" "&amp;VLOOKUP($A3,選手情報入力シート!$A$3:$M$246,4,FALSE))</f>
        <v/>
      </c>
      <c r="G3" s="178" t="str">
        <f>IF($A3="","",ASC(VLOOKUP($A3,選手情報入力シート!$A$3:$M$246,5,FALSE)))</f>
        <v/>
      </c>
      <c r="H3" s="178"/>
      <c r="I3" s="178" t="str">
        <f>IF($A3="","",ASC(VLOOKUP($A3,選手情報入力シート!$A$3:$M$246,6,FALSE)))</f>
        <v/>
      </c>
      <c r="J3" s="178" t="str">
        <f>IF($A3="","",VLOOKUP($A3,選手情報入力シート!$A$3:$M$246,7,FALSE))</f>
        <v/>
      </c>
      <c r="K3" s="178" t="str">
        <f>IF($A3="","",VLOOKUP($A3,選手情報入力シート!$A$3:$M$246,8,FALSE))</f>
        <v/>
      </c>
      <c r="L3" s="178" t="str">
        <f>IF($A3="","",VLOOKUP($A3,選手情報入力シート!$A$3:$M$246,9,FALSE))</f>
        <v/>
      </c>
      <c r="M3" s="178" t="str">
        <f>IF($A3="","",YEAR(VLOOKUP($A3,選手情報入力シート!$A$3:$M$246,10,FALSE)))</f>
        <v/>
      </c>
      <c r="N3" s="265" t="str">
        <f>IF($A3="","",IF(MONTH(VLOOKUP($A3,選手情報入力シート!$A$3:$M$246,10,FALSE))&lt;10,"0"&amp;MONTH(VLOOKUP($A3,選手情報入力シート!$A$3:$M$246,10,FALSE))*100+DAY(VLOOKUP($A3,選手情報入力シート!$A$3:$M$246,10,FALSE)),MONTH(VLOOKUP($A3,選手情報入力シート!$A$3:$M$246,10,FALSE))*100+DAY(VLOOKUP($A3,選手情報入力シート!$A$3:$M$246,10,FALSE))))</f>
        <v/>
      </c>
      <c r="O3" s="178" t="str">
        <f>IF($A3="","",VLOOKUP($A3,選手情報入力シート!$A$3:$M$246,12,FALSE))</f>
        <v/>
      </c>
      <c r="P3" s="178" t="str">
        <f>IF($A3="","",VLOOKUP($A3,選手情報入力シート!$A$3:$M$246,11,FALSE))</f>
        <v/>
      </c>
      <c r="Q3" s="178">
        <f>R3*10+1</f>
        <v>1</v>
      </c>
      <c r="R3" s="178">
        <f>所属情報入力シート!$A$2</f>
        <v>0</v>
      </c>
      <c r="S3" s="178" t="str">
        <f>所属情報入力シート!$C$2</f>
        <v/>
      </c>
      <c r="T3" s="178" t="str">
        <f>所属情報入力シート!$D$2</f>
        <v/>
      </c>
      <c r="U3" s="178" t="str">
        <f>所属情報入力シート!$E$2</f>
        <v/>
      </c>
      <c r="V3" s="178" t="str">
        <f>所属情報入力シート!$F$2</f>
        <v/>
      </c>
      <c r="W3" s="178" t="str">
        <f>所属情報入力シート!$G$2</f>
        <v/>
      </c>
      <c r="X3" s="178"/>
      <c r="Y3" s="178">
        <v>1</v>
      </c>
      <c r="Z3" s="266" t="str">
        <f>IF(データとりまとめシート!$B12="","",データとりまとめシート!$B12)</f>
        <v/>
      </c>
      <c r="AA3" s="178" t="str">
        <f>IF(Z3="","",データとりまとめシート!$D12)</f>
        <v/>
      </c>
      <c r="AB3" s="266" t="str">
        <f>IF(Z3="","",データとりまとめシート!$W$24)</f>
        <v/>
      </c>
      <c r="AC3" s="264" t="str">
        <f>IF(Z3="","",IF(データとりまとめシート!$E12="","",データとりまとめシート!$E12))</f>
        <v/>
      </c>
      <c r="AD3" s="178" t="str">
        <f>IF(Z3="","",0)</f>
        <v/>
      </c>
      <c r="AE3" s="178" t="str">
        <f>IF(Z3="","",IF(AC3="",0,2))</f>
        <v/>
      </c>
      <c r="AF3" s="178" t="str">
        <f>IF(データとりまとめシート!$A22="","",データとりまとめシート!$A22)</f>
        <v/>
      </c>
      <c r="AG3" s="178" t="str">
        <f>IF($AF3="","",VLOOKUP($AF3,NANS取り込みシート!$A:$P,2,FALSE))</f>
        <v/>
      </c>
      <c r="AH3" s="178"/>
      <c r="AI3" s="178"/>
      <c r="AJ3" s="178" t="str">
        <f>IF($AF3="","",VLOOKUP($AF3,NANS取り込みシート!$A:$P,5,FALSE))</f>
        <v/>
      </c>
      <c r="AK3" s="178" t="str">
        <f>IF($AF3="","",VLOOKUP($AF3,NANS取り込みシート!$A:$P,6,FALSE))</f>
        <v/>
      </c>
      <c r="AL3" s="178" t="str">
        <f>IF($AF3="","",VLOOKUP($AF3,NANS取り込みシート!$A:$P,7,FALSE))</f>
        <v/>
      </c>
      <c r="AM3" s="178"/>
      <c r="AN3" s="178" t="str">
        <f>IF($AF3="","",VLOOKUP($AF3,NANS取り込みシート!$A:$P,9,FALSE))</f>
        <v/>
      </c>
      <c r="AO3" s="178" t="str">
        <f>IF($AF3="","",VLOOKUP($AF3,NANS取り込みシート!$A:$P,10,FALSE))</f>
        <v/>
      </c>
      <c r="AP3" s="178" t="str">
        <f>IF($AF3="","",VLOOKUP($AF3,NANS取り込みシート!$A:$P,11,FALSE))</f>
        <v/>
      </c>
      <c r="AQ3" s="178" t="str">
        <f>IF($AF3="","",VLOOKUP($AF3,NANS取り込みシート!$A:$P,12,FALSE))</f>
        <v/>
      </c>
      <c r="AR3" s="178" t="str">
        <f>IF($AF3="","",VLOOKUP($AF3,NANS取り込みシート!$A:$P,13,FALSE))</f>
        <v/>
      </c>
      <c r="AS3" s="265" t="str">
        <f>IF($AF3="","",VLOOKUP($AF3,NANS取り込みシート!$A:$P,14,FALSE))</f>
        <v/>
      </c>
      <c r="AT3" s="178" t="str">
        <f>IF($AF3="","",VLOOKUP($AF3,NANS取り込みシート!$A:$P,15,FALSE))</f>
        <v/>
      </c>
      <c r="AU3" s="265" t="str">
        <f>IF($AF3="","",VLOOKUP($AF3,NANS取り込みシート!$A:$P,16,FALSE))</f>
        <v/>
      </c>
      <c r="AV3" s="178" t="str">
        <f>IF(データとりまとめシート!$E22="","",データとりまとめシート!$E22)</f>
        <v/>
      </c>
      <c r="AW3" s="264" t="str">
        <f>IF(データとりまとめシート!$G22="","",データとりまとめシート!$G22)</f>
        <v/>
      </c>
      <c r="AX3" s="178" t="str">
        <f>IF(AV3="","",0)</f>
        <v/>
      </c>
      <c r="AY3" s="178" t="str">
        <f>IF(AV3="","",IF(AW3="",0,2))</f>
        <v/>
      </c>
      <c r="AZ3" s="178" t="str">
        <f>IF(データとりまとめシート!$I22="","",データとりまとめシート!$I22)</f>
        <v/>
      </c>
      <c r="BA3" s="264" t="str">
        <f>IF(データとりまとめシート!$K22="","",データとりまとめシート!$K22)</f>
        <v/>
      </c>
      <c r="BB3" s="178" t="str">
        <f>IF(AZ3="","",0)</f>
        <v/>
      </c>
      <c r="BC3" s="178" t="str">
        <f>IF(AZ3="","",IF(BA3="",0,2))</f>
        <v/>
      </c>
      <c r="BD3" s="178" t="str">
        <f>IF($AF3="","",IF(COUNTIF(データとりまとめシート!$B$12:$B$17,NANS取り込みシート!$AF3)=1,データとりまとめシート!$W$24,IF(COUNTIF(データとりまとめシート!$B$3:$B$8,NANS取り込みシート!$AF3)=1,データとりまとめシート!$W$25,IF(COUNTIF(データとりまとめシート!$H$12:$H$17,NANS取り込みシート!$AF3)=1,データとりまとめシート!$W$26,IF(COUNTIF(データとりまとめシート!$H$3:$H$8,NANS取り込みシート!$AF3)=1,データとりまとめシート!$W$27,"")))))</f>
        <v/>
      </c>
      <c r="BE3" s="264" t="str">
        <f>IF(BD3=データとりまとめシート!$W$24,IF(データとりまとめシート!$E$12="","",データとりまとめシート!$E$12),"")&amp;IF(BD3=データとりまとめシート!$W$25,IF(データとりまとめシート!$E$3="","",データとりまとめシート!$E$3),"")&amp;IF(BD3=データとりまとめシート!$W$26,IF(データとりまとめシート!$K$12="","",データとりまとめシート!$K$12),"")&amp;IF(BD3=データとりまとめシート!$W$27,IF(データとりまとめシート!$K$3="","",データとりまとめシート!$K$3),"")</f>
        <v/>
      </c>
      <c r="BF3" s="178" t="str">
        <f>IF(BD3="","",0)</f>
        <v/>
      </c>
      <c r="BG3" s="178" t="str">
        <f>IF(BD3="","",IF(BE3="",0,2))</f>
        <v/>
      </c>
    </row>
    <row r="4" spans="1:59">
      <c r="A4" s="178" t="str">
        <f>IF(選手情報入力シート!A4="","",選手情報入力シート!A4)</f>
        <v/>
      </c>
      <c r="B4" s="178" t="str">
        <f>IF($A4="","",所属情報入力シート!$A$2)</f>
        <v/>
      </c>
      <c r="C4" s="178"/>
      <c r="D4" s="178"/>
      <c r="E4" s="178" t="str">
        <f>IF($A4="","",VLOOKUP($A4,選手情報入力シート!$A$3:$M$246,2,FALSE))</f>
        <v/>
      </c>
      <c r="F4" s="178" t="str">
        <f>IF($A4="","",VLOOKUP($A4,選手情報入力シート!$A$3:$M$246,3,FALSE)&amp;" "&amp;VLOOKUP($A4,選手情報入力シート!$A$3:$M$246,4,FALSE))</f>
        <v/>
      </c>
      <c r="G4" s="178" t="str">
        <f>IF($A4="","",ASC(VLOOKUP($A4,選手情報入力シート!$A$3:$M$246,5,FALSE)))</f>
        <v/>
      </c>
      <c r="H4" s="178"/>
      <c r="I4" s="178" t="str">
        <f>IF($A4="","",ASC(VLOOKUP($A4,選手情報入力シート!$A$3:$M$246,6,FALSE)))</f>
        <v/>
      </c>
      <c r="J4" s="178" t="str">
        <f>IF($A4="","",VLOOKUP($A4,選手情報入力シート!$A$3:$M$246,7,FALSE))</f>
        <v/>
      </c>
      <c r="K4" s="178" t="str">
        <f>IF($A4="","",VLOOKUP($A4,選手情報入力シート!$A$3:$M$246,8,FALSE))</f>
        <v/>
      </c>
      <c r="L4" s="178" t="str">
        <f>IF($A4="","",VLOOKUP($A4,選手情報入力シート!$A$3:$M$246,9,FALSE))</f>
        <v/>
      </c>
      <c r="M4" s="178" t="str">
        <f>IF($A4="","",YEAR(VLOOKUP($A4,選手情報入力シート!$A$3:$M$246,10,FALSE)))</f>
        <v/>
      </c>
      <c r="N4" s="265" t="str">
        <f>IF($A4="","",IF(MONTH(VLOOKUP($A4,選手情報入力シート!$A$3:$M$246,10,FALSE))&lt;10,"0"&amp;MONTH(VLOOKUP($A4,選手情報入力シート!$A$3:$M$246,10,FALSE))*100+DAY(VLOOKUP($A4,選手情報入力シート!$A$3:$M$246,10,FALSE)),MONTH(VLOOKUP($A4,選手情報入力シート!$A$3:$M$246,10,FALSE))*100+DAY(VLOOKUP($A4,選手情報入力シート!$A$3:$M$246,10,FALSE))))</f>
        <v/>
      </c>
      <c r="O4" s="178" t="str">
        <f>IF($A4="","",VLOOKUP($A4,選手情報入力シート!$A$3:$M$246,12,FALSE))</f>
        <v/>
      </c>
      <c r="P4" s="178" t="str">
        <f>IF($A4="","",VLOOKUP($A4,選手情報入力シート!$A$3:$M$246,11,FALSE))</f>
        <v/>
      </c>
      <c r="Q4" s="178">
        <f>Q3</f>
        <v>1</v>
      </c>
      <c r="R4" s="178">
        <f>所属情報入力シート!$A$2</f>
        <v>0</v>
      </c>
      <c r="S4" s="178" t="str">
        <f>所属情報入力シート!$C$2</f>
        <v/>
      </c>
      <c r="T4" s="178" t="str">
        <f>所属情報入力シート!$D$2</f>
        <v/>
      </c>
      <c r="U4" s="178" t="str">
        <f>所属情報入力シート!$E$2</f>
        <v/>
      </c>
      <c r="V4" s="178" t="str">
        <f>所属情報入力シート!$F$2</f>
        <v/>
      </c>
      <c r="W4" s="178" t="str">
        <f>所属情報入力シート!$G$2</f>
        <v/>
      </c>
      <c r="X4" s="178"/>
      <c r="Y4" s="178">
        <v>2</v>
      </c>
      <c r="Z4" s="266" t="str">
        <f>IF(データとりまとめシート!$B13="","",データとりまとめシート!$B13)</f>
        <v/>
      </c>
      <c r="AA4" s="178" t="str">
        <f>IF(Z4="","",データとりまとめシート!$D13)</f>
        <v/>
      </c>
      <c r="AB4" s="266" t="str">
        <f>IF(Z4="","",データとりまとめシート!$W$24)</f>
        <v/>
      </c>
      <c r="AC4" s="264" t="str">
        <f>IF(Z4="","",データとりまとめシート!$E13)</f>
        <v/>
      </c>
      <c r="AD4" s="178" t="str">
        <f t="shared" ref="AD4:AD14" si="0">IF(Z4="","",0)</f>
        <v/>
      </c>
      <c r="AE4" s="178" t="str">
        <f t="shared" ref="AE4:AE14" si="1">IF(Z4="","",IF(AC4="",0,2))</f>
        <v/>
      </c>
      <c r="AF4" s="178" t="str">
        <f>IF(データとりまとめシート!$A23="","",データとりまとめシート!$A23)</f>
        <v/>
      </c>
      <c r="AG4" s="178" t="str">
        <f>IF($AF4="","",VLOOKUP($AF4,NANS取り込みシート!$A:$P,2,FALSE))</f>
        <v/>
      </c>
      <c r="AH4" s="178"/>
      <c r="AI4" s="178"/>
      <c r="AJ4" s="178" t="str">
        <f>IF($AF4="","",VLOOKUP($AF4,NANS取り込みシート!$A:$P,5,FALSE))</f>
        <v/>
      </c>
      <c r="AK4" s="178" t="str">
        <f>IF($AF4="","",VLOOKUP($AF4,NANS取り込みシート!$A:$P,6,FALSE))</f>
        <v/>
      </c>
      <c r="AL4" s="178" t="str">
        <f>IF($AF4="","",VLOOKUP($AF4,NANS取り込みシート!$A:$P,7,FALSE))</f>
        <v/>
      </c>
      <c r="AM4" s="178"/>
      <c r="AN4" s="178" t="str">
        <f>IF($AF4="","",VLOOKUP($AF4,NANS取り込みシート!$A:$P,9,FALSE))</f>
        <v/>
      </c>
      <c r="AO4" s="178" t="str">
        <f>IF($AF4="","",VLOOKUP($AF4,NANS取り込みシート!$A:$P,10,FALSE))</f>
        <v/>
      </c>
      <c r="AP4" s="178" t="str">
        <f>IF($AF4="","",VLOOKUP($AF4,NANS取り込みシート!$A:$P,11,FALSE))</f>
        <v/>
      </c>
      <c r="AQ4" s="178" t="str">
        <f>IF($AF4="","",VLOOKUP($AF4,NANS取り込みシート!$A:$P,12,FALSE))</f>
        <v/>
      </c>
      <c r="AR4" s="178" t="str">
        <f>IF($AF4="","",VLOOKUP($AF4,NANS取り込みシート!$A:$P,13,FALSE))</f>
        <v/>
      </c>
      <c r="AS4" s="265" t="str">
        <f>IF($AF4="","",VLOOKUP($AF4,NANS取り込みシート!$A:$P,14,FALSE))</f>
        <v/>
      </c>
      <c r="AT4" s="178" t="str">
        <f>IF($AF4="","",VLOOKUP($AF4,NANS取り込みシート!$A:$P,15,FALSE))</f>
        <v/>
      </c>
      <c r="AU4" s="265" t="str">
        <f>IF($AF4="","",VLOOKUP($AF4,NANS取り込みシート!$A:$P,16,FALSE))</f>
        <v/>
      </c>
      <c r="AV4" s="178" t="str">
        <f>IF(データとりまとめシート!$E23="","",データとりまとめシート!$E23)</f>
        <v/>
      </c>
      <c r="AW4" s="264" t="str">
        <f>IF(データとりまとめシート!$G23="","",データとりまとめシート!$G23)</f>
        <v/>
      </c>
      <c r="AX4" s="178" t="str">
        <f t="shared" ref="AX4:AX67" si="2">IF(AV4="","",0)</f>
        <v/>
      </c>
      <c r="AY4" s="178" t="str">
        <f t="shared" ref="AY4:AY67" si="3">IF(AV4="","",IF(AW4="",0,2))</f>
        <v/>
      </c>
      <c r="AZ4" s="178" t="str">
        <f>IF(データとりまとめシート!$I23="","",データとりまとめシート!$I23)</f>
        <v/>
      </c>
      <c r="BA4" s="264" t="str">
        <f>IF(データとりまとめシート!$K23="","",データとりまとめシート!$K23)</f>
        <v/>
      </c>
      <c r="BB4" s="178" t="str">
        <f t="shared" ref="BB4:BB67" si="4">IF(AZ4="","",0)</f>
        <v/>
      </c>
      <c r="BC4" s="178" t="str">
        <f t="shared" ref="BC4:BC67" si="5">IF(AZ4="","",IF(BA4="",0,2))</f>
        <v/>
      </c>
      <c r="BD4" s="178" t="str">
        <f>IF($AF4="","",IF(COUNTIF(データとりまとめシート!$B$12:$B$17,NANS取り込みシート!$AF4)=1,データとりまとめシート!$W$24,IF(COUNTIF(データとりまとめシート!$B$3:$B$8,NANS取り込みシート!$AF4)=1,データとりまとめシート!$W$25,IF(COUNTIF(データとりまとめシート!$H$12:$H$17,NANS取り込みシート!$AF4)=1,データとりまとめシート!$W$26,IF(COUNTIF(データとりまとめシート!$H$3:$H$8,NANS取り込みシート!$AF4)=1,データとりまとめシート!$W$27,"")))))</f>
        <v/>
      </c>
      <c r="BE4" s="264" t="str">
        <f>IF(BD4=データとりまとめシート!$W$24,IF(データとりまとめシート!$E$12="","",データとりまとめシート!$E$12),"")&amp;IF(BD4=データとりまとめシート!$W$25,IF(データとりまとめシート!$E$3="","",データとりまとめシート!$E$3),"")&amp;IF(BD4=データとりまとめシート!$W$26,IF(データとりまとめシート!$K$12="","",データとりまとめシート!$K$12),"")&amp;IF(BD4=データとりまとめシート!$W$27,IF(データとりまとめシート!$K$3="","",データとりまとめシート!$K$3),"")</f>
        <v/>
      </c>
      <c r="BF4" s="178" t="str">
        <f t="shared" ref="BF4:BF67" si="6">IF(BD4="","",0)</f>
        <v/>
      </c>
      <c r="BG4" s="178" t="str">
        <f t="shared" ref="BG4:BG67" si="7">IF(BD4="","",IF(BE4="",0,2))</f>
        <v/>
      </c>
    </row>
    <row r="5" spans="1:59">
      <c r="A5" s="178" t="str">
        <f>IF(選手情報入力シート!A5="","",選手情報入力シート!A5)</f>
        <v/>
      </c>
      <c r="B5" s="178" t="str">
        <f>IF($A5="","",所属情報入力シート!$A$2)</f>
        <v/>
      </c>
      <c r="C5" s="178"/>
      <c r="D5" s="178"/>
      <c r="E5" s="178" t="str">
        <f>IF($A5="","",VLOOKUP($A5,選手情報入力シート!$A$3:$M$246,2,FALSE))</f>
        <v/>
      </c>
      <c r="F5" s="178" t="str">
        <f>IF($A5="","",VLOOKUP($A5,選手情報入力シート!$A$3:$M$246,3,FALSE)&amp;" "&amp;VLOOKUP($A5,選手情報入力シート!$A$3:$M$246,4,FALSE))</f>
        <v/>
      </c>
      <c r="G5" s="178" t="str">
        <f>IF($A5="","",ASC(VLOOKUP($A5,選手情報入力シート!$A$3:$M$246,5,FALSE)))</f>
        <v/>
      </c>
      <c r="H5" s="178"/>
      <c r="I5" s="178" t="str">
        <f>IF($A5="","",ASC(VLOOKUP($A5,選手情報入力シート!$A$3:$M$246,6,FALSE)))</f>
        <v/>
      </c>
      <c r="J5" s="178" t="str">
        <f>IF($A5="","",VLOOKUP($A5,選手情報入力シート!$A$3:$M$246,7,FALSE))</f>
        <v/>
      </c>
      <c r="K5" s="178" t="str">
        <f>IF($A5="","",VLOOKUP($A5,選手情報入力シート!$A$3:$M$246,8,FALSE))</f>
        <v/>
      </c>
      <c r="L5" s="178" t="str">
        <f>IF($A5="","",VLOOKUP($A5,選手情報入力シート!$A$3:$M$246,9,FALSE))</f>
        <v/>
      </c>
      <c r="M5" s="178" t="str">
        <f>IF($A5="","",YEAR(VLOOKUP($A5,選手情報入力シート!$A$3:$M$246,10,FALSE)))</f>
        <v/>
      </c>
      <c r="N5" s="265" t="str">
        <f>IF($A5="","",IF(MONTH(VLOOKUP($A5,選手情報入力シート!$A$3:$M$246,10,FALSE))&lt;10,"0"&amp;MONTH(VLOOKUP($A5,選手情報入力シート!$A$3:$M$246,10,FALSE))*100+DAY(VLOOKUP($A5,選手情報入力シート!$A$3:$M$246,10,FALSE)),MONTH(VLOOKUP($A5,選手情報入力シート!$A$3:$M$246,10,FALSE))*100+DAY(VLOOKUP($A5,選手情報入力シート!$A$3:$M$246,10,FALSE))))</f>
        <v/>
      </c>
      <c r="O5" s="178" t="str">
        <f>IF($A5="","",VLOOKUP($A5,選手情報入力シート!$A$3:$M$246,12,FALSE))</f>
        <v/>
      </c>
      <c r="P5" s="178" t="str">
        <f>IF($A5="","",VLOOKUP($A5,選手情報入力シート!$A$3:$M$246,11,FALSE))</f>
        <v/>
      </c>
      <c r="Q5" s="178">
        <f t="shared" ref="Q5:Q8" si="8">Q4</f>
        <v>1</v>
      </c>
      <c r="R5" s="178">
        <f>所属情報入力シート!$A$2</f>
        <v>0</v>
      </c>
      <c r="S5" s="178" t="str">
        <f>所属情報入力シート!$C$2</f>
        <v/>
      </c>
      <c r="T5" s="178" t="str">
        <f>所属情報入力シート!$D$2</f>
        <v/>
      </c>
      <c r="U5" s="178" t="str">
        <f>所属情報入力シート!$E$2</f>
        <v/>
      </c>
      <c r="V5" s="178" t="str">
        <f>所属情報入力シート!$F$2</f>
        <v/>
      </c>
      <c r="W5" s="178" t="str">
        <f>所属情報入力シート!$G$2</f>
        <v/>
      </c>
      <c r="X5" s="178"/>
      <c r="Y5" s="178">
        <v>3</v>
      </c>
      <c r="Z5" s="266" t="str">
        <f>IF(データとりまとめシート!$B14="","",データとりまとめシート!$B14)</f>
        <v/>
      </c>
      <c r="AA5" s="178" t="str">
        <f>IF(Z5="","",データとりまとめシート!$D14)</f>
        <v/>
      </c>
      <c r="AB5" s="266" t="str">
        <f>IF(Z5="","",データとりまとめシート!$W$24)</f>
        <v/>
      </c>
      <c r="AC5" s="264" t="str">
        <f>IF(Z5="","",データとりまとめシート!$E14)</f>
        <v/>
      </c>
      <c r="AD5" s="178" t="str">
        <f t="shared" si="0"/>
        <v/>
      </c>
      <c r="AE5" s="178" t="str">
        <f t="shared" si="1"/>
        <v/>
      </c>
      <c r="AF5" s="178" t="str">
        <f>IF(データとりまとめシート!$A24="","",データとりまとめシート!$A24)</f>
        <v/>
      </c>
      <c r="AG5" s="178" t="str">
        <f>IF($AF5="","",VLOOKUP($AF5,NANS取り込みシート!$A:$P,2,FALSE))</f>
        <v/>
      </c>
      <c r="AH5" s="178"/>
      <c r="AI5" s="178"/>
      <c r="AJ5" s="178" t="str">
        <f>IF($AF5="","",VLOOKUP($AF5,NANS取り込みシート!$A:$P,5,FALSE))</f>
        <v/>
      </c>
      <c r="AK5" s="178" t="str">
        <f>IF($AF5="","",VLOOKUP($AF5,NANS取り込みシート!$A:$P,6,FALSE))</f>
        <v/>
      </c>
      <c r="AL5" s="178" t="str">
        <f>IF($AF5="","",VLOOKUP($AF5,NANS取り込みシート!$A:$P,7,FALSE))</f>
        <v/>
      </c>
      <c r="AM5" s="178"/>
      <c r="AN5" s="178" t="str">
        <f>IF($AF5="","",VLOOKUP($AF5,NANS取り込みシート!$A:$P,9,FALSE))</f>
        <v/>
      </c>
      <c r="AO5" s="178" t="str">
        <f>IF($AF5="","",VLOOKUP($AF5,NANS取り込みシート!$A:$P,10,FALSE))</f>
        <v/>
      </c>
      <c r="AP5" s="178" t="str">
        <f>IF($AF5="","",VLOOKUP($AF5,NANS取り込みシート!$A:$P,11,FALSE))</f>
        <v/>
      </c>
      <c r="AQ5" s="178" t="str">
        <f>IF($AF5="","",VLOOKUP($AF5,NANS取り込みシート!$A:$P,12,FALSE))</f>
        <v/>
      </c>
      <c r="AR5" s="178" t="str">
        <f>IF($AF5="","",VLOOKUP($AF5,NANS取り込みシート!$A:$P,13,FALSE))</f>
        <v/>
      </c>
      <c r="AS5" s="265" t="str">
        <f>IF($AF5="","",VLOOKUP($AF5,NANS取り込みシート!$A:$P,14,FALSE))</f>
        <v/>
      </c>
      <c r="AT5" s="178" t="str">
        <f>IF($AF5="","",VLOOKUP($AF5,NANS取り込みシート!$A:$P,15,FALSE))</f>
        <v/>
      </c>
      <c r="AU5" s="265" t="str">
        <f>IF($AF5="","",VLOOKUP($AF5,NANS取り込みシート!$A:$P,16,FALSE))</f>
        <v/>
      </c>
      <c r="AV5" s="178" t="str">
        <f>IF(データとりまとめシート!$E24="","",データとりまとめシート!$E24)</f>
        <v/>
      </c>
      <c r="AW5" s="264" t="str">
        <f>IF(データとりまとめシート!$G24="","",データとりまとめシート!$G24)</f>
        <v/>
      </c>
      <c r="AX5" s="178" t="str">
        <f t="shared" si="2"/>
        <v/>
      </c>
      <c r="AY5" s="178" t="str">
        <f t="shared" si="3"/>
        <v/>
      </c>
      <c r="AZ5" s="178" t="str">
        <f>IF(データとりまとめシート!$I24="","",データとりまとめシート!$I24)</f>
        <v/>
      </c>
      <c r="BA5" s="264" t="str">
        <f>IF(データとりまとめシート!$K24="","",データとりまとめシート!$K24)</f>
        <v/>
      </c>
      <c r="BB5" s="178" t="str">
        <f t="shared" si="4"/>
        <v/>
      </c>
      <c r="BC5" s="178" t="str">
        <f t="shared" si="5"/>
        <v/>
      </c>
      <c r="BD5" s="178" t="str">
        <f>IF($AF5="","",IF(COUNTIF(データとりまとめシート!$B$12:$B$17,NANS取り込みシート!$AF5)=1,データとりまとめシート!$W$24,IF(COUNTIF(データとりまとめシート!$B$3:$B$8,NANS取り込みシート!$AF5)=1,データとりまとめシート!$W$25,IF(COUNTIF(データとりまとめシート!$H$12:$H$17,NANS取り込みシート!$AF5)=1,データとりまとめシート!$W$26,IF(COUNTIF(データとりまとめシート!$H$3:$H$8,NANS取り込みシート!$AF5)=1,データとりまとめシート!$W$27,"")))))</f>
        <v/>
      </c>
      <c r="BE5" s="264" t="str">
        <f>IF(BD5=データとりまとめシート!$W$24,IF(データとりまとめシート!$E$12="","",データとりまとめシート!$E$12),"")&amp;IF(BD5=データとりまとめシート!$W$25,IF(データとりまとめシート!$E$3="","",データとりまとめシート!$E$3),"")&amp;IF(BD5=データとりまとめシート!$W$26,IF(データとりまとめシート!$K$12="","",データとりまとめシート!$K$12),"")&amp;IF(BD5=データとりまとめシート!$W$27,IF(データとりまとめシート!$K$3="","",データとりまとめシート!$K$3),"")</f>
        <v/>
      </c>
      <c r="BF5" s="178" t="str">
        <f t="shared" si="6"/>
        <v/>
      </c>
      <c r="BG5" s="178" t="str">
        <f t="shared" si="7"/>
        <v/>
      </c>
    </row>
    <row r="6" spans="1:59">
      <c r="A6" s="178" t="str">
        <f>IF(選手情報入力シート!A6="","",選手情報入力シート!A6)</f>
        <v/>
      </c>
      <c r="B6" s="178" t="str">
        <f>IF($A6="","",所属情報入力シート!$A$2)</f>
        <v/>
      </c>
      <c r="C6" s="178"/>
      <c r="D6" s="178"/>
      <c r="E6" s="178" t="str">
        <f>IF($A6="","",VLOOKUP($A6,選手情報入力シート!$A$3:$M$246,2,FALSE))</f>
        <v/>
      </c>
      <c r="F6" s="178" t="str">
        <f>IF($A6="","",VLOOKUP($A6,選手情報入力シート!$A$3:$M$246,3,FALSE)&amp;" "&amp;VLOOKUP($A6,選手情報入力シート!$A$3:$M$246,4,FALSE))</f>
        <v/>
      </c>
      <c r="G6" s="178" t="str">
        <f>IF($A6="","",ASC(VLOOKUP($A6,選手情報入力シート!$A$3:$M$246,5,FALSE)))</f>
        <v/>
      </c>
      <c r="H6" s="178"/>
      <c r="I6" s="178" t="str">
        <f>IF($A6="","",ASC(VLOOKUP($A6,選手情報入力シート!$A$3:$M$246,6,FALSE)))</f>
        <v/>
      </c>
      <c r="J6" s="178" t="str">
        <f>IF($A6="","",VLOOKUP($A6,選手情報入力シート!$A$3:$M$246,7,FALSE))</f>
        <v/>
      </c>
      <c r="K6" s="178" t="str">
        <f>IF($A6="","",VLOOKUP($A6,選手情報入力シート!$A$3:$M$246,8,FALSE))</f>
        <v/>
      </c>
      <c r="L6" s="178" t="str">
        <f>IF($A6="","",VLOOKUP($A6,選手情報入力シート!$A$3:$M$246,9,FALSE))</f>
        <v/>
      </c>
      <c r="M6" s="178" t="str">
        <f>IF($A6="","",YEAR(VLOOKUP($A6,選手情報入力シート!$A$3:$M$246,10,FALSE)))</f>
        <v/>
      </c>
      <c r="N6" s="265" t="str">
        <f>IF($A6="","",IF(MONTH(VLOOKUP($A6,選手情報入力シート!$A$3:$M$246,10,FALSE))&lt;10,"0"&amp;MONTH(VLOOKUP($A6,選手情報入力シート!$A$3:$M$246,10,FALSE))*100+DAY(VLOOKUP($A6,選手情報入力シート!$A$3:$M$246,10,FALSE)),MONTH(VLOOKUP($A6,選手情報入力シート!$A$3:$M$246,10,FALSE))*100+DAY(VLOOKUP($A6,選手情報入力シート!$A$3:$M$246,10,FALSE))))</f>
        <v/>
      </c>
      <c r="O6" s="178" t="str">
        <f>IF($A6="","",VLOOKUP($A6,選手情報入力シート!$A$3:$M$246,12,FALSE))</f>
        <v/>
      </c>
      <c r="P6" s="178" t="str">
        <f>IF($A6="","",VLOOKUP($A6,選手情報入力シート!$A$3:$M$246,11,FALSE))</f>
        <v/>
      </c>
      <c r="Q6" s="178">
        <f t="shared" si="8"/>
        <v>1</v>
      </c>
      <c r="R6" s="178">
        <f>所属情報入力シート!$A$2</f>
        <v>0</v>
      </c>
      <c r="S6" s="178" t="str">
        <f>所属情報入力シート!$C$2</f>
        <v/>
      </c>
      <c r="T6" s="178" t="str">
        <f>所属情報入力シート!$D$2</f>
        <v/>
      </c>
      <c r="U6" s="178" t="str">
        <f>所属情報入力シート!$E$2</f>
        <v/>
      </c>
      <c r="V6" s="178" t="str">
        <f>所属情報入力シート!$F$2</f>
        <v/>
      </c>
      <c r="W6" s="178" t="str">
        <f>所属情報入力シート!$G$2</f>
        <v/>
      </c>
      <c r="X6" s="178"/>
      <c r="Y6" s="178">
        <v>4</v>
      </c>
      <c r="Z6" s="266" t="str">
        <f>IF(データとりまとめシート!$B15="","",データとりまとめシート!$B15)</f>
        <v/>
      </c>
      <c r="AA6" s="178" t="str">
        <f>IF(Z6="","",データとりまとめシート!$D15)</f>
        <v/>
      </c>
      <c r="AB6" s="266" t="str">
        <f>IF(Z6="","",データとりまとめシート!$W$24)</f>
        <v/>
      </c>
      <c r="AC6" s="264" t="str">
        <f>IF(Z6="","",データとりまとめシート!$E15)</f>
        <v/>
      </c>
      <c r="AD6" s="178" t="str">
        <f t="shared" si="0"/>
        <v/>
      </c>
      <c r="AE6" s="178" t="str">
        <f t="shared" si="1"/>
        <v/>
      </c>
      <c r="AF6" s="178" t="str">
        <f>IF(データとりまとめシート!$A25="","",データとりまとめシート!$A25)</f>
        <v/>
      </c>
      <c r="AG6" s="178" t="str">
        <f>IF($AF6="","",VLOOKUP($AF6,NANS取り込みシート!$A:$P,2,FALSE))</f>
        <v/>
      </c>
      <c r="AH6" s="178"/>
      <c r="AI6" s="178"/>
      <c r="AJ6" s="178" t="str">
        <f>IF($AF6="","",VLOOKUP($AF6,NANS取り込みシート!$A:$P,5,FALSE))</f>
        <v/>
      </c>
      <c r="AK6" s="178" t="str">
        <f>IF($AF6="","",VLOOKUP($AF6,NANS取り込みシート!$A:$P,6,FALSE))</f>
        <v/>
      </c>
      <c r="AL6" s="178" t="str">
        <f>IF($AF6="","",VLOOKUP($AF6,NANS取り込みシート!$A:$P,7,FALSE))</f>
        <v/>
      </c>
      <c r="AM6" s="178"/>
      <c r="AN6" s="178" t="str">
        <f>IF($AF6="","",VLOOKUP($AF6,NANS取り込みシート!$A:$P,9,FALSE))</f>
        <v/>
      </c>
      <c r="AO6" s="178" t="str">
        <f>IF($AF6="","",VLOOKUP($AF6,NANS取り込みシート!$A:$P,10,FALSE))</f>
        <v/>
      </c>
      <c r="AP6" s="178" t="str">
        <f>IF($AF6="","",VLOOKUP($AF6,NANS取り込みシート!$A:$P,11,FALSE))</f>
        <v/>
      </c>
      <c r="AQ6" s="178" t="str">
        <f>IF($AF6="","",VLOOKUP($AF6,NANS取り込みシート!$A:$P,12,FALSE))</f>
        <v/>
      </c>
      <c r="AR6" s="178" t="str">
        <f>IF($AF6="","",VLOOKUP($AF6,NANS取り込みシート!$A:$P,13,FALSE))</f>
        <v/>
      </c>
      <c r="AS6" s="265" t="str">
        <f>IF($AF6="","",VLOOKUP($AF6,NANS取り込みシート!$A:$P,14,FALSE))</f>
        <v/>
      </c>
      <c r="AT6" s="178" t="str">
        <f>IF($AF6="","",VLOOKUP($AF6,NANS取り込みシート!$A:$P,15,FALSE))</f>
        <v/>
      </c>
      <c r="AU6" s="265" t="str">
        <f>IF($AF6="","",VLOOKUP($AF6,NANS取り込みシート!$A:$P,16,FALSE))</f>
        <v/>
      </c>
      <c r="AV6" s="178" t="str">
        <f>IF(データとりまとめシート!$E25="","",データとりまとめシート!$E25)</f>
        <v/>
      </c>
      <c r="AW6" s="264" t="str">
        <f>IF(データとりまとめシート!$G25="","",データとりまとめシート!$G25)</f>
        <v/>
      </c>
      <c r="AX6" s="178" t="str">
        <f t="shared" si="2"/>
        <v/>
      </c>
      <c r="AY6" s="178" t="str">
        <f t="shared" si="3"/>
        <v/>
      </c>
      <c r="AZ6" s="178" t="str">
        <f>IF(データとりまとめシート!$I25="","",データとりまとめシート!$I25)</f>
        <v/>
      </c>
      <c r="BA6" s="264" t="str">
        <f>IF(データとりまとめシート!$K25="","",データとりまとめシート!$K25)</f>
        <v/>
      </c>
      <c r="BB6" s="178" t="str">
        <f t="shared" si="4"/>
        <v/>
      </c>
      <c r="BC6" s="178" t="str">
        <f t="shared" si="5"/>
        <v/>
      </c>
      <c r="BD6" s="178" t="str">
        <f>IF($AF6="","",IF(COUNTIF(データとりまとめシート!$B$12:$B$17,NANS取り込みシート!$AF6)=1,データとりまとめシート!$W$24,IF(COUNTIF(データとりまとめシート!$B$3:$B$8,NANS取り込みシート!$AF6)=1,データとりまとめシート!$W$25,IF(COUNTIF(データとりまとめシート!$H$12:$H$17,NANS取り込みシート!$AF6)=1,データとりまとめシート!$W$26,IF(COUNTIF(データとりまとめシート!$H$3:$H$8,NANS取り込みシート!$AF6)=1,データとりまとめシート!$W$27,"")))))</f>
        <v/>
      </c>
      <c r="BE6" s="264" t="str">
        <f>IF(BD6=データとりまとめシート!$W$24,IF(データとりまとめシート!$E$12="","",データとりまとめシート!$E$12),"")&amp;IF(BD6=データとりまとめシート!$W$25,IF(データとりまとめシート!$E$3="","",データとりまとめシート!$E$3),"")&amp;IF(BD6=データとりまとめシート!$W$26,IF(データとりまとめシート!$K$12="","",データとりまとめシート!$K$12),"")&amp;IF(BD6=データとりまとめシート!$W$27,IF(データとりまとめシート!$K$3="","",データとりまとめシート!$K$3),"")</f>
        <v/>
      </c>
      <c r="BF6" s="178" t="str">
        <f t="shared" si="6"/>
        <v/>
      </c>
      <c r="BG6" s="178" t="str">
        <f t="shared" si="7"/>
        <v/>
      </c>
    </row>
    <row r="7" spans="1:59">
      <c r="A7" s="178" t="str">
        <f>IF(選手情報入力シート!A7="","",選手情報入力シート!A7)</f>
        <v/>
      </c>
      <c r="B7" s="178" t="str">
        <f>IF($A7="","",所属情報入力シート!$A$2)</f>
        <v/>
      </c>
      <c r="C7" s="178"/>
      <c r="D7" s="178"/>
      <c r="E7" s="178" t="str">
        <f>IF($A7="","",VLOOKUP($A7,選手情報入力シート!$A$3:$M$246,2,FALSE))</f>
        <v/>
      </c>
      <c r="F7" s="178" t="str">
        <f>IF($A7="","",VLOOKUP($A7,選手情報入力シート!$A$3:$M$246,3,FALSE)&amp;" "&amp;VLOOKUP($A7,選手情報入力シート!$A$3:$M$246,4,FALSE))</f>
        <v/>
      </c>
      <c r="G7" s="178" t="str">
        <f>IF($A7="","",ASC(VLOOKUP($A7,選手情報入力シート!$A$3:$M$246,5,FALSE)))</f>
        <v/>
      </c>
      <c r="H7" s="178"/>
      <c r="I7" s="178" t="str">
        <f>IF($A7="","",ASC(VLOOKUP($A7,選手情報入力シート!$A$3:$M$246,6,FALSE)))</f>
        <v/>
      </c>
      <c r="J7" s="178" t="str">
        <f>IF($A7="","",VLOOKUP($A7,選手情報入力シート!$A$3:$M$246,7,FALSE))</f>
        <v/>
      </c>
      <c r="K7" s="178" t="str">
        <f>IF($A7="","",VLOOKUP($A7,選手情報入力シート!$A$3:$M$246,8,FALSE))</f>
        <v/>
      </c>
      <c r="L7" s="178" t="str">
        <f>IF($A7="","",VLOOKUP($A7,選手情報入力シート!$A$3:$M$246,9,FALSE))</f>
        <v/>
      </c>
      <c r="M7" s="178" t="str">
        <f>IF($A7="","",YEAR(VLOOKUP($A7,選手情報入力シート!$A$3:$M$246,10,FALSE)))</f>
        <v/>
      </c>
      <c r="N7" s="265" t="str">
        <f>IF($A7="","",IF(MONTH(VLOOKUP($A7,選手情報入力シート!$A$3:$M$246,10,FALSE))&lt;10,"0"&amp;MONTH(VLOOKUP($A7,選手情報入力シート!$A$3:$M$246,10,FALSE))*100+DAY(VLOOKUP($A7,選手情報入力シート!$A$3:$M$246,10,FALSE)),MONTH(VLOOKUP($A7,選手情報入力シート!$A$3:$M$246,10,FALSE))*100+DAY(VLOOKUP($A7,選手情報入力シート!$A$3:$M$246,10,FALSE))))</f>
        <v/>
      </c>
      <c r="O7" s="178" t="str">
        <f>IF($A7="","",VLOOKUP($A7,選手情報入力シート!$A$3:$M$246,12,FALSE))</f>
        <v/>
      </c>
      <c r="P7" s="178" t="str">
        <f>IF($A7="","",VLOOKUP($A7,選手情報入力シート!$A$3:$M$246,11,FALSE))</f>
        <v/>
      </c>
      <c r="Q7" s="178">
        <f t="shared" si="8"/>
        <v>1</v>
      </c>
      <c r="R7" s="178">
        <f>所属情報入力シート!$A$2</f>
        <v>0</v>
      </c>
      <c r="S7" s="178" t="str">
        <f>所属情報入力シート!$C$2</f>
        <v/>
      </c>
      <c r="T7" s="178" t="str">
        <f>所属情報入力シート!$D$2</f>
        <v/>
      </c>
      <c r="U7" s="178" t="str">
        <f>所属情報入力シート!$E$2</f>
        <v/>
      </c>
      <c r="V7" s="178" t="str">
        <f>所属情報入力シート!$F$2</f>
        <v/>
      </c>
      <c r="W7" s="178" t="str">
        <f>所属情報入力シート!$G$2</f>
        <v/>
      </c>
      <c r="X7" s="178"/>
      <c r="Y7" s="178">
        <v>5</v>
      </c>
      <c r="Z7" s="266" t="str">
        <f>IF(データとりまとめシート!$B16="","",データとりまとめシート!$B16)</f>
        <v/>
      </c>
      <c r="AA7" s="178" t="str">
        <f>IF(Z7="","",データとりまとめシート!$D16)</f>
        <v/>
      </c>
      <c r="AB7" s="266" t="str">
        <f>IF(Z7="","",データとりまとめシート!$W$24)</f>
        <v/>
      </c>
      <c r="AC7" s="264" t="str">
        <f>IF(Z7="","",データとりまとめシート!$E16)</f>
        <v/>
      </c>
      <c r="AD7" s="178" t="str">
        <f t="shared" si="0"/>
        <v/>
      </c>
      <c r="AE7" s="178" t="str">
        <f t="shared" si="1"/>
        <v/>
      </c>
      <c r="AF7" s="178" t="str">
        <f>IF(データとりまとめシート!$A26="","",データとりまとめシート!$A26)</f>
        <v/>
      </c>
      <c r="AG7" s="178" t="str">
        <f>IF($AF7="","",VLOOKUP($AF7,NANS取り込みシート!$A:$P,2,FALSE))</f>
        <v/>
      </c>
      <c r="AH7" s="178"/>
      <c r="AI7" s="178"/>
      <c r="AJ7" s="178" t="str">
        <f>IF($AF7="","",VLOOKUP($AF7,NANS取り込みシート!$A:$P,5,FALSE))</f>
        <v/>
      </c>
      <c r="AK7" s="178" t="str">
        <f>IF($AF7="","",VLOOKUP($AF7,NANS取り込みシート!$A:$P,6,FALSE))</f>
        <v/>
      </c>
      <c r="AL7" s="178" t="str">
        <f>IF($AF7="","",VLOOKUP($AF7,NANS取り込みシート!$A:$P,7,FALSE))</f>
        <v/>
      </c>
      <c r="AM7" s="178"/>
      <c r="AN7" s="178" t="str">
        <f>IF($AF7="","",VLOOKUP($AF7,NANS取り込みシート!$A:$P,9,FALSE))</f>
        <v/>
      </c>
      <c r="AO7" s="178" t="str">
        <f>IF($AF7="","",VLOOKUP($AF7,NANS取り込みシート!$A:$P,10,FALSE))</f>
        <v/>
      </c>
      <c r="AP7" s="178" t="str">
        <f>IF($AF7="","",VLOOKUP($AF7,NANS取り込みシート!$A:$P,11,FALSE))</f>
        <v/>
      </c>
      <c r="AQ7" s="178" t="str">
        <f>IF($AF7="","",VLOOKUP($AF7,NANS取り込みシート!$A:$P,12,FALSE))</f>
        <v/>
      </c>
      <c r="AR7" s="178" t="str">
        <f>IF($AF7="","",VLOOKUP($AF7,NANS取り込みシート!$A:$P,13,FALSE))</f>
        <v/>
      </c>
      <c r="AS7" s="265" t="str">
        <f>IF($AF7="","",VLOOKUP($AF7,NANS取り込みシート!$A:$P,14,FALSE))</f>
        <v/>
      </c>
      <c r="AT7" s="178" t="str">
        <f>IF($AF7="","",VLOOKUP($AF7,NANS取り込みシート!$A:$P,15,FALSE))</f>
        <v/>
      </c>
      <c r="AU7" s="265" t="str">
        <f>IF($AF7="","",VLOOKUP($AF7,NANS取り込みシート!$A:$P,16,FALSE))</f>
        <v/>
      </c>
      <c r="AV7" s="178" t="str">
        <f>IF(データとりまとめシート!$E26="","",データとりまとめシート!$E26)</f>
        <v/>
      </c>
      <c r="AW7" s="264" t="str">
        <f>IF(データとりまとめシート!$G26="","",データとりまとめシート!$G26)</f>
        <v/>
      </c>
      <c r="AX7" s="178" t="str">
        <f t="shared" si="2"/>
        <v/>
      </c>
      <c r="AY7" s="178" t="str">
        <f t="shared" si="3"/>
        <v/>
      </c>
      <c r="AZ7" s="178" t="str">
        <f>IF(データとりまとめシート!$I26="","",データとりまとめシート!$I26)</f>
        <v/>
      </c>
      <c r="BA7" s="264" t="str">
        <f>IF(データとりまとめシート!$K26="","",データとりまとめシート!$K26)</f>
        <v/>
      </c>
      <c r="BB7" s="178" t="str">
        <f t="shared" si="4"/>
        <v/>
      </c>
      <c r="BC7" s="178" t="str">
        <f t="shared" si="5"/>
        <v/>
      </c>
      <c r="BD7" s="178" t="str">
        <f>IF($AF7="","",IF(COUNTIF(データとりまとめシート!$B$12:$B$17,NANS取り込みシート!$AF7)=1,データとりまとめシート!$W$24,IF(COUNTIF(データとりまとめシート!$B$3:$B$8,NANS取り込みシート!$AF7)=1,データとりまとめシート!$W$25,IF(COUNTIF(データとりまとめシート!$H$12:$H$17,NANS取り込みシート!$AF7)=1,データとりまとめシート!$W$26,IF(COUNTIF(データとりまとめシート!$H$3:$H$8,NANS取り込みシート!$AF7)=1,データとりまとめシート!$W$27,"")))))</f>
        <v/>
      </c>
      <c r="BE7" s="264" t="str">
        <f>IF(BD7=データとりまとめシート!$W$24,IF(データとりまとめシート!$E$12="","",データとりまとめシート!$E$12),"")&amp;IF(BD7=データとりまとめシート!$W$25,IF(データとりまとめシート!$E$3="","",データとりまとめシート!$E$3),"")&amp;IF(BD7=データとりまとめシート!$W$26,IF(データとりまとめシート!$K$12="","",データとりまとめシート!$K$12),"")&amp;IF(BD7=データとりまとめシート!$W$27,IF(データとりまとめシート!$K$3="","",データとりまとめシート!$K$3),"")</f>
        <v/>
      </c>
      <c r="BF7" s="178" t="str">
        <f t="shared" si="6"/>
        <v/>
      </c>
      <c r="BG7" s="178" t="str">
        <f t="shared" si="7"/>
        <v/>
      </c>
    </row>
    <row r="8" spans="1:59">
      <c r="A8" s="178" t="str">
        <f>IF(選手情報入力シート!A8="","",選手情報入力シート!A8)</f>
        <v/>
      </c>
      <c r="B8" s="178" t="str">
        <f>IF($A8="","",所属情報入力シート!$A$2)</f>
        <v/>
      </c>
      <c r="C8" s="178"/>
      <c r="D8" s="178"/>
      <c r="E8" s="178" t="str">
        <f>IF($A8="","",VLOOKUP($A8,選手情報入力シート!$A$3:$M$246,2,FALSE))</f>
        <v/>
      </c>
      <c r="F8" s="178" t="str">
        <f>IF($A8="","",VLOOKUP($A8,選手情報入力シート!$A$3:$M$246,3,FALSE)&amp;" "&amp;VLOOKUP($A8,選手情報入力シート!$A$3:$M$246,4,FALSE))</f>
        <v/>
      </c>
      <c r="G8" s="178" t="str">
        <f>IF($A8="","",ASC(VLOOKUP($A8,選手情報入力シート!$A$3:$M$246,5,FALSE)))</f>
        <v/>
      </c>
      <c r="H8" s="178"/>
      <c r="I8" s="178" t="str">
        <f>IF($A8="","",ASC(VLOOKUP($A8,選手情報入力シート!$A$3:$M$246,6,FALSE)))</f>
        <v/>
      </c>
      <c r="J8" s="178" t="str">
        <f>IF($A8="","",VLOOKUP($A8,選手情報入力シート!$A$3:$M$246,7,FALSE))</f>
        <v/>
      </c>
      <c r="K8" s="178" t="str">
        <f>IF($A8="","",VLOOKUP($A8,選手情報入力シート!$A$3:$M$246,8,FALSE))</f>
        <v/>
      </c>
      <c r="L8" s="178" t="str">
        <f>IF($A8="","",VLOOKUP($A8,選手情報入力シート!$A$3:$M$246,9,FALSE))</f>
        <v/>
      </c>
      <c r="M8" s="178" t="str">
        <f>IF($A8="","",YEAR(VLOOKUP($A8,選手情報入力シート!$A$3:$M$246,10,FALSE)))</f>
        <v/>
      </c>
      <c r="N8" s="265" t="str">
        <f>IF($A8="","",IF(MONTH(VLOOKUP($A8,選手情報入力シート!$A$3:$M$246,10,FALSE))&lt;10,"0"&amp;MONTH(VLOOKUP($A8,選手情報入力シート!$A$3:$M$246,10,FALSE))*100+DAY(VLOOKUP($A8,選手情報入力シート!$A$3:$M$246,10,FALSE)),MONTH(VLOOKUP($A8,選手情報入力シート!$A$3:$M$246,10,FALSE))*100+DAY(VLOOKUP($A8,選手情報入力シート!$A$3:$M$246,10,FALSE))))</f>
        <v/>
      </c>
      <c r="O8" s="178" t="str">
        <f>IF($A8="","",VLOOKUP($A8,選手情報入力シート!$A$3:$M$246,12,FALSE))</f>
        <v/>
      </c>
      <c r="P8" s="178" t="str">
        <f>IF($A8="","",VLOOKUP($A8,選手情報入力シート!$A$3:$M$246,11,FALSE))</f>
        <v/>
      </c>
      <c r="Q8" s="178">
        <f t="shared" si="8"/>
        <v>1</v>
      </c>
      <c r="R8" s="178">
        <f>所属情報入力シート!$A$2</f>
        <v>0</v>
      </c>
      <c r="S8" s="178" t="str">
        <f>所属情報入力シート!$C$2</f>
        <v/>
      </c>
      <c r="T8" s="178" t="str">
        <f>所属情報入力シート!$D$2</f>
        <v/>
      </c>
      <c r="U8" s="178" t="str">
        <f>所属情報入力シート!$E$2</f>
        <v/>
      </c>
      <c r="V8" s="178" t="str">
        <f>所属情報入力シート!$F$2</f>
        <v/>
      </c>
      <c r="W8" s="178" t="str">
        <f>所属情報入力シート!$G$2</f>
        <v/>
      </c>
      <c r="X8" s="178"/>
      <c r="Y8" s="178">
        <v>6</v>
      </c>
      <c r="Z8" s="266" t="str">
        <f>IF(データとりまとめシート!$B17="","",データとりまとめシート!$B17)</f>
        <v/>
      </c>
      <c r="AA8" s="178" t="str">
        <f>IF(Z8="","",データとりまとめシート!$D17)</f>
        <v/>
      </c>
      <c r="AB8" s="266" t="str">
        <f>IF(Z8="","",データとりまとめシート!$W$24)</f>
        <v/>
      </c>
      <c r="AC8" s="264" t="str">
        <f>IF(Z8="","",データとりまとめシート!$E17)</f>
        <v/>
      </c>
      <c r="AD8" s="178" t="str">
        <f t="shared" si="0"/>
        <v/>
      </c>
      <c r="AE8" s="178" t="str">
        <f t="shared" si="1"/>
        <v/>
      </c>
      <c r="AF8" s="178" t="str">
        <f>IF(データとりまとめシート!$A27="","",データとりまとめシート!$A27)</f>
        <v/>
      </c>
      <c r="AG8" s="178" t="str">
        <f>IF($AF8="","",VLOOKUP($AF8,NANS取り込みシート!$A:$P,2,FALSE))</f>
        <v/>
      </c>
      <c r="AH8" s="178"/>
      <c r="AI8" s="178"/>
      <c r="AJ8" s="178" t="str">
        <f>IF($AF8="","",VLOOKUP($AF8,NANS取り込みシート!$A:$P,5,FALSE))</f>
        <v/>
      </c>
      <c r="AK8" s="178" t="str">
        <f>IF($AF8="","",VLOOKUP($AF8,NANS取り込みシート!$A:$P,6,FALSE))</f>
        <v/>
      </c>
      <c r="AL8" s="178" t="str">
        <f>IF($AF8="","",VLOOKUP($AF8,NANS取り込みシート!$A:$P,7,FALSE))</f>
        <v/>
      </c>
      <c r="AM8" s="178"/>
      <c r="AN8" s="178" t="str">
        <f>IF($AF8="","",VLOOKUP($AF8,NANS取り込みシート!$A:$P,9,FALSE))</f>
        <v/>
      </c>
      <c r="AO8" s="178" t="str">
        <f>IF($AF8="","",VLOOKUP($AF8,NANS取り込みシート!$A:$P,10,FALSE))</f>
        <v/>
      </c>
      <c r="AP8" s="178" t="str">
        <f>IF($AF8="","",VLOOKUP($AF8,NANS取り込みシート!$A:$P,11,FALSE))</f>
        <v/>
      </c>
      <c r="AQ8" s="178" t="str">
        <f>IF($AF8="","",VLOOKUP($AF8,NANS取り込みシート!$A:$P,12,FALSE))</f>
        <v/>
      </c>
      <c r="AR8" s="178" t="str">
        <f>IF($AF8="","",VLOOKUP($AF8,NANS取り込みシート!$A:$P,13,FALSE))</f>
        <v/>
      </c>
      <c r="AS8" s="265" t="str">
        <f>IF($AF8="","",VLOOKUP($AF8,NANS取り込みシート!$A:$P,14,FALSE))</f>
        <v/>
      </c>
      <c r="AT8" s="178" t="str">
        <f>IF($AF8="","",VLOOKUP($AF8,NANS取り込みシート!$A:$P,15,FALSE))</f>
        <v/>
      </c>
      <c r="AU8" s="265" t="str">
        <f>IF($AF8="","",VLOOKUP($AF8,NANS取り込みシート!$A:$P,16,FALSE))</f>
        <v/>
      </c>
      <c r="AV8" s="178" t="str">
        <f>IF(データとりまとめシート!$E27="","",データとりまとめシート!$E27)</f>
        <v/>
      </c>
      <c r="AW8" s="264" t="str">
        <f>IF(データとりまとめシート!$G27="","",データとりまとめシート!$G27)</f>
        <v/>
      </c>
      <c r="AX8" s="178" t="str">
        <f t="shared" si="2"/>
        <v/>
      </c>
      <c r="AY8" s="178" t="str">
        <f t="shared" si="3"/>
        <v/>
      </c>
      <c r="AZ8" s="178" t="str">
        <f>IF(データとりまとめシート!$I27="","",データとりまとめシート!$I27)</f>
        <v/>
      </c>
      <c r="BA8" s="264" t="str">
        <f>IF(データとりまとめシート!$K27="","",データとりまとめシート!$K27)</f>
        <v/>
      </c>
      <c r="BB8" s="178" t="str">
        <f t="shared" si="4"/>
        <v/>
      </c>
      <c r="BC8" s="178" t="str">
        <f t="shared" si="5"/>
        <v/>
      </c>
      <c r="BD8" s="178" t="str">
        <f>IF($AF8="","",IF(COUNTIF(データとりまとめシート!$B$12:$B$17,NANS取り込みシート!$AF8)=1,データとりまとめシート!$W$24,IF(COUNTIF(データとりまとめシート!$B$3:$B$8,NANS取り込みシート!$AF8)=1,データとりまとめシート!$W$25,IF(COUNTIF(データとりまとめシート!$H$12:$H$17,NANS取り込みシート!$AF8)=1,データとりまとめシート!$W$26,IF(COUNTIF(データとりまとめシート!$H$3:$H$8,NANS取り込みシート!$AF8)=1,データとりまとめシート!$W$27,"")))))</f>
        <v/>
      </c>
      <c r="BE8" s="264" t="str">
        <f>IF(BD8=データとりまとめシート!$W$24,IF(データとりまとめシート!$E$12="","",データとりまとめシート!$E$12),"")&amp;IF(BD8=データとりまとめシート!$W$25,IF(データとりまとめシート!$E$3="","",データとりまとめシート!$E$3),"")&amp;IF(BD8=データとりまとめシート!$W$26,IF(データとりまとめシート!$K$12="","",データとりまとめシート!$K$12),"")&amp;IF(BD8=データとりまとめシート!$W$27,IF(データとりまとめシート!$K$3="","",データとりまとめシート!$K$3),"")</f>
        <v/>
      </c>
      <c r="BF8" s="178" t="str">
        <f t="shared" si="6"/>
        <v/>
      </c>
      <c r="BG8" s="178" t="str">
        <f t="shared" si="7"/>
        <v/>
      </c>
    </row>
    <row r="9" spans="1:59">
      <c r="A9" s="178" t="str">
        <f>IF(選手情報入力シート!A9="","",選手情報入力シート!A9)</f>
        <v/>
      </c>
      <c r="B9" s="178" t="str">
        <f>IF($A9="","",所属情報入力シート!$A$2)</f>
        <v/>
      </c>
      <c r="C9" s="178"/>
      <c r="D9" s="178"/>
      <c r="E9" s="178" t="str">
        <f>IF($A9="","",VLOOKUP($A9,選手情報入力シート!$A$3:$M$246,2,FALSE))</f>
        <v/>
      </c>
      <c r="F9" s="178" t="str">
        <f>IF($A9="","",VLOOKUP($A9,選手情報入力シート!$A$3:$M$246,3,FALSE)&amp;" "&amp;VLOOKUP($A9,選手情報入力シート!$A$3:$M$246,4,FALSE))</f>
        <v/>
      </c>
      <c r="G9" s="178" t="str">
        <f>IF($A9="","",ASC(VLOOKUP($A9,選手情報入力シート!$A$3:$M$246,5,FALSE)))</f>
        <v/>
      </c>
      <c r="H9" s="178"/>
      <c r="I9" s="178" t="str">
        <f>IF($A9="","",ASC(VLOOKUP($A9,選手情報入力シート!$A$3:$M$246,6,FALSE)))</f>
        <v/>
      </c>
      <c r="J9" s="178" t="str">
        <f>IF($A9="","",VLOOKUP($A9,選手情報入力シート!$A$3:$M$246,7,FALSE))</f>
        <v/>
      </c>
      <c r="K9" s="178" t="str">
        <f>IF($A9="","",VLOOKUP($A9,選手情報入力シート!$A$3:$M$246,8,FALSE))</f>
        <v/>
      </c>
      <c r="L9" s="178" t="str">
        <f>IF($A9="","",VLOOKUP($A9,選手情報入力シート!$A$3:$M$246,9,FALSE))</f>
        <v/>
      </c>
      <c r="M9" s="178" t="str">
        <f>IF($A9="","",YEAR(VLOOKUP($A9,選手情報入力シート!$A$3:$M$246,10,FALSE)))</f>
        <v/>
      </c>
      <c r="N9" s="265" t="str">
        <f>IF($A9="","",IF(MONTH(VLOOKUP($A9,選手情報入力シート!$A$3:$M$246,10,FALSE))&lt;10,"0"&amp;MONTH(VLOOKUP($A9,選手情報入力シート!$A$3:$M$246,10,FALSE))*100+DAY(VLOOKUP($A9,選手情報入力シート!$A$3:$M$246,10,FALSE)),MONTH(VLOOKUP($A9,選手情報入力シート!$A$3:$M$246,10,FALSE))*100+DAY(VLOOKUP($A9,選手情報入力シート!$A$3:$M$246,10,FALSE))))</f>
        <v/>
      </c>
      <c r="O9" s="178" t="str">
        <f>IF($A9="","",VLOOKUP($A9,選手情報入力シート!$A$3:$M$246,12,FALSE))</f>
        <v/>
      </c>
      <c r="P9" s="178" t="str">
        <f>IF($A9="","",VLOOKUP($A9,選手情報入力シート!$A$3:$M$246,11,FALSE))</f>
        <v/>
      </c>
      <c r="Q9" s="178">
        <f>R9*10+2</f>
        <v>2</v>
      </c>
      <c r="R9" s="178">
        <f>所属情報入力シート!$A$2</f>
        <v>0</v>
      </c>
      <c r="S9" s="178" t="str">
        <f>所属情報入力シート!$C$2</f>
        <v/>
      </c>
      <c r="T9" s="178" t="str">
        <f>所属情報入力シート!$D$2</f>
        <v/>
      </c>
      <c r="U9" s="178" t="str">
        <f>所属情報入力シート!$E$2</f>
        <v/>
      </c>
      <c r="V9" s="178" t="str">
        <f>所属情報入力シート!$F$2</f>
        <v/>
      </c>
      <c r="W9" s="178" t="str">
        <f>所属情報入力シート!$G$2</f>
        <v/>
      </c>
      <c r="X9" s="178"/>
      <c r="Y9" s="178">
        <v>1</v>
      </c>
      <c r="Z9" s="267" t="str">
        <f>IF(データとりまとめシート!$H12="","",データとりまとめシート!$H12)</f>
        <v/>
      </c>
      <c r="AA9" s="178" t="str">
        <f>IF(Z9="","",データとりまとめシート!$J12)</f>
        <v/>
      </c>
      <c r="AB9" s="267" t="str">
        <f>IF(Z9="","",データとりまとめシート!$W$26)</f>
        <v/>
      </c>
      <c r="AC9" s="264" t="str">
        <f>IF(Z9="","",IF(データとりまとめシート!$K12="","",データとりまとめシート!$K12))</f>
        <v/>
      </c>
      <c r="AD9" s="178" t="str">
        <f t="shared" si="0"/>
        <v/>
      </c>
      <c r="AE9" s="178" t="str">
        <f t="shared" si="1"/>
        <v/>
      </c>
      <c r="AF9" s="178" t="str">
        <f>IF(データとりまとめシート!$A28="","",データとりまとめシート!$A28)</f>
        <v/>
      </c>
      <c r="AG9" s="178" t="str">
        <f>IF($AF9="","",VLOOKUP($AF9,NANS取り込みシート!$A:$P,2,FALSE))</f>
        <v/>
      </c>
      <c r="AH9" s="178"/>
      <c r="AI9" s="178"/>
      <c r="AJ9" s="178" t="str">
        <f>IF($AF9="","",VLOOKUP($AF9,NANS取り込みシート!$A:$P,5,FALSE))</f>
        <v/>
      </c>
      <c r="AK9" s="178" t="str">
        <f>IF($AF9="","",VLOOKUP($AF9,NANS取り込みシート!$A:$P,6,FALSE))</f>
        <v/>
      </c>
      <c r="AL9" s="178" t="str">
        <f>IF($AF9="","",VLOOKUP($AF9,NANS取り込みシート!$A:$P,7,FALSE))</f>
        <v/>
      </c>
      <c r="AM9" s="178"/>
      <c r="AN9" s="178" t="str">
        <f>IF($AF9="","",VLOOKUP($AF9,NANS取り込みシート!$A:$P,9,FALSE))</f>
        <v/>
      </c>
      <c r="AO9" s="178" t="str">
        <f>IF($AF9="","",VLOOKUP($AF9,NANS取り込みシート!$A:$P,10,FALSE))</f>
        <v/>
      </c>
      <c r="AP9" s="178" t="str">
        <f>IF($AF9="","",VLOOKUP($AF9,NANS取り込みシート!$A:$P,11,FALSE))</f>
        <v/>
      </c>
      <c r="AQ9" s="178" t="str">
        <f>IF($AF9="","",VLOOKUP($AF9,NANS取り込みシート!$A:$P,12,FALSE))</f>
        <v/>
      </c>
      <c r="AR9" s="178" t="str">
        <f>IF($AF9="","",VLOOKUP($AF9,NANS取り込みシート!$A:$P,13,FALSE))</f>
        <v/>
      </c>
      <c r="AS9" s="265" t="str">
        <f>IF($AF9="","",VLOOKUP($AF9,NANS取り込みシート!$A:$P,14,FALSE))</f>
        <v/>
      </c>
      <c r="AT9" s="178" t="str">
        <f>IF($AF9="","",VLOOKUP($AF9,NANS取り込みシート!$A:$P,15,FALSE))</f>
        <v/>
      </c>
      <c r="AU9" s="265" t="str">
        <f>IF($AF9="","",VLOOKUP($AF9,NANS取り込みシート!$A:$P,16,FALSE))</f>
        <v/>
      </c>
      <c r="AV9" s="178" t="str">
        <f>IF(データとりまとめシート!$E28="","",データとりまとめシート!$E28)</f>
        <v/>
      </c>
      <c r="AW9" s="264" t="str">
        <f>IF(データとりまとめシート!$G28="","",データとりまとめシート!$G28)</f>
        <v/>
      </c>
      <c r="AX9" s="178" t="str">
        <f t="shared" si="2"/>
        <v/>
      </c>
      <c r="AY9" s="178" t="str">
        <f t="shared" si="3"/>
        <v/>
      </c>
      <c r="AZ9" s="178" t="str">
        <f>IF(データとりまとめシート!$I28="","",データとりまとめシート!$I28)</f>
        <v/>
      </c>
      <c r="BA9" s="264" t="str">
        <f>IF(データとりまとめシート!$K28="","",データとりまとめシート!$K28)</f>
        <v/>
      </c>
      <c r="BB9" s="178" t="str">
        <f t="shared" si="4"/>
        <v/>
      </c>
      <c r="BC9" s="178" t="str">
        <f t="shared" si="5"/>
        <v/>
      </c>
      <c r="BD9" s="178" t="str">
        <f>IF($AF9="","",IF(COUNTIF(データとりまとめシート!$B$12:$B$17,NANS取り込みシート!$AF9)=1,データとりまとめシート!$W$24,IF(COUNTIF(データとりまとめシート!$B$3:$B$8,NANS取り込みシート!$AF9)=1,データとりまとめシート!$W$25,IF(COUNTIF(データとりまとめシート!$H$12:$H$17,NANS取り込みシート!$AF9)=1,データとりまとめシート!$W$26,IF(COUNTIF(データとりまとめシート!$H$3:$H$8,NANS取り込みシート!$AF9)=1,データとりまとめシート!$W$27,"")))))</f>
        <v/>
      </c>
      <c r="BE9" s="264" t="str">
        <f>IF(BD9=データとりまとめシート!$W$24,IF(データとりまとめシート!$E$12="","",データとりまとめシート!$E$12),"")&amp;IF(BD9=データとりまとめシート!$W$25,IF(データとりまとめシート!$E$3="","",データとりまとめシート!$E$3),"")&amp;IF(BD9=データとりまとめシート!$W$26,IF(データとりまとめシート!$K$12="","",データとりまとめシート!$K$12),"")&amp;IF(BD9=データとりまとめシート!$W$27,IF(データとりまとめシート!$K$3="","",データとりまとめシート!$K$3),"")</f>
        <v/>
      </c>
      <c r="BF9" s="178" t="str">
        <f t="shared" si="6"/>
        <v/>
      </c>
      <c r="BG9" s="178" t="str">
        <f t="shared" si="7"/>
        <v/>
      </c>
    </row>
    <row r="10" spans="1:59">
      <c r="A10" s="178" t="str">
        <f>IF(選手情報入力シート!A10="","",選手情報入力シート!A10)</f>
        <v/>
      </c>
      <c r="B10" s="178" t="str">
        <f>IF($A10="","",所属情報入力シート!$A$2)</f>
        <v/>
      </c>
      <c r="C10" s="178"/>
      <c r="D10" s="178"/>
      <c r="E10" s="178" t="str">
        <f>IF($A10="","",VLOOKUP($A10,選手情報入力シート!$A$3:$M$246,2,FALSE))</f>
        <v/>
      </c>
      <c r="F10" s="178" t="str">
        <f>IF($A10="","",VLOOKUP($A10,選手情報入力シート!$A$3:$M$246,3,FALSE)&amp;" "&amp;VLOOKUP($A10,選手情報入力シート!$A$3:$M$246,4,FALSE))</f>
        <v/>
      </c>
      <c r="G10" s="178" t="str">
        <f>IF($A10="","",ASC(VLOOKUP($A10,選手情報入力シート!$A$3:$M$246,5,FALSE)))</f>
        <v/>
      </c>
      <c r="H10" s="178"/>
      <c r="I10" s="178" t="str">
        <f>IF($A10="","",ASC(VLOOKUP($A10,選手情報入力シート!$A$3:$M$246,6,FALSE)))</f>
        <v/>
      </c>
      <c r="J10" s="178" t="str">
        <f>IF($A10="","",VLOOKUP($A10,選手情報入力シート!$A$3:$M$246,7,FALSE))</f>
        <v/>
      </c>
      <c r="K10" s="178" t="str">
        <f>IF($A10="","",VLOOKUP($A10,選手情報入力シート!$A$3:$M$246,8,FALSE))</f>
        <v/>
      </c>
      <c r="L10" s="178" t="str">
        <f>IF($A10="","",VLOOKUP($A10,選手情報入力シート!$A$3:$M$246,9,FALSE))</f>
        <v/>
      </c>
      <c r="M10" s="178" t="str">
        <f>IF($A10="","",YEAR(VLOOKUP($A10,選手情報入力シート!$A$3:$M$246,10,FALSE)))</f>
        <v/>
      </c>
      <c r="N10" s="265" t="str">
        <f>IF($A10="","",IF(MONTH(VLOOKUP($A10,選手情報入力シート!$A$3:$M$246,10,FALSE))&lt;10,"0"&amp;MONTH(VLOOKUP($A10,選手情報入力シート!$A$3:$M$246,10,FALSE))*100+DAY(VLOOKUP($A10,選手情報入力シート!$A$3:$M$246,10,FALSE)),MONTH(VLOOKUP($A10,選手情報入力シート!$A$3:$M$246,10,FALSE))*100+DAY(VLOOKUP($A10,選手情報入力シート!$A$3:$M$246,10,FALSE))))</f>
        <v/>
      </c>
      <c r="O10" s="178" t="str">
        <f>IF($A10="","",VLOOKUP($A10,選手情報入力シート!$A$3:$M$246,12,FALSE))</f>
        <v/>
      </c>
      <c r="P10" s="178" t="str">
        <f>IF($A10="","",VLOOKUP($A10,選手情報入力シート!$A$3:$M$246,11,FALSE))</f>
        <v/>
      </c>
      <c r="Q10" s="178">
        <f>Q9</f>
        <v>2</v>
      </c>
      <c r="R10" s="178">
        <f>所属情報入力シート!$A$2</f>
        <v>0</v>
      </c>
      <c r="S10" s="178" t="str">
        <f>所属情報入力シート!$C$2</f>
        <v/>
      </c>
      <c r="T10" s="178" t="str">
        <f>所属情報入力シート!$D$2</f>
        <v/>
      </c>
      <c r="U10" s="178" t="str">
        <f>所属情報入力シート!$E$2</f>
        <v/>
      </c>
      <c r="V10" s="178" t="str">
        <f>所属情報入力シート!$F$2</f>
        <v/>
      </c>
      <c r="W10" s="178" t="str">
        <f>所属情報入力シート!$G$2</f>
        <v/>
      </c>
      <c r="X10" s="178"/>
      <c r="Y10" s="178">
        <v>2</v>
      </c>
      <c r="Z10" s="267" t="str">
        <f>IF(データとりまとめシート!$H13="","",データとりまとめシート!$H13)</f>
        <v/>
      </c>
      <c r="AA10" s="178" t="str">
        <f>IF(Z10="","",データとりまとめシート!$J13)</f>
        <v/>
      </c>
      <c r="AB10" s="267" t="str">
        <f>IF(Z10="","",データとりまとめシート!$W$26)</f>
        <v/>
      </c>
      <c r="AC10" s="264" t="str">
        <f>IF(Z10="","",データとりまとめシート!$K13)</f>
        <v/>
      </c>
      <c r="AD10" s="178" t="str">
        <f t="shared" si="0"/>
        <v/>
      </c>
      <c r="AE10" s="178" t="str">
        <f t="shared" si="1"/>
        <v/>
      </c>
      <c r="AF10" s="178" t="str">
        <f>IF(データとりまとめシート!$A29="","",データとりまとめシート!$A29)</f>
        <v/>
      </c>
      <c r="AG10" s="178" t="str">
        <f>IF($AF10="","",VLOOKUP($AF10,NANS取り込みシート!$A:$P,2,FALSE))</f>
        <v/>
      </c>
      <c r="AH10" s="178"/>
      <c r="AI10" s="178"/>
      <c r="AJ10" s="178" t="str">
        <f>IF($AF10="","",VLOOKUP($AF10,NANS取り込みシート!$A:$P,5,FALSE))</f>
        <v/>
      </c>
      <c r="AK10" s="178" t="str">
        <f>IF($AF10="","",VLOOKUP($AF10,NANS取り込みシート!$A:$P,6,FALSE))</f>
        <v/>
      </c>
      <c r="AL10" s="178" t="str">
        <f>IF($AF10="","",VLOOKUP($AF10,NANS取り込みシート!$A:$P,7,FALSE))</f>
        <v/>
      </c>
      <c r="AM10" s="178"/>
      <c r="AN10" s="178" t="str">
        <f>IF($AF10="","",VLOOKUP($AF10,NANS取り込みシート!$A:$P,9,FALSE))</f>
        <v/>
      </c>
      <c r="AO10" s="178" t="str">
        <f>IF($AF10="","",VLOOKUP($AF10,NANS取り込みシート!$A:$P,10,FALSE))</f>
        <v/>
      </c>
      <c r="AP10" s="178" t="str">
        <f>IF($AF10="","",VLOOKUP($AF10,NANS取り込みシート!$A:$P,11,FALSE))</f>
        <v/>
      </c>
      <c r="AQ10" s="178" t="str">
        <f>IF($AF10="","",VLOOKUP($AF10,NANS取り込みシート!$A:$P,12,FALSE))</f>
        <v/>
      </c>
      <c r="AR10" s="178" t="str">
        <f>IF($AF10="","",VLOOKUP($AF10,NANS取り込みシート!$A:$P,13,FALSE))</f>
        <v/>
      </c>
      <c r="AS10" s="265" t="str">
        <f>IF($AF10="","",VLOOKUP($AF10,NANS取り込みシート!$A:$P,14,FALSE))</f>
        <v/>
      </c>
      <c r="AT10" s="178" t="str">
        <f>IF($AF10="","",VLOOKUP($AF10,NANS取り込みシート!$A:$P,15,FALSE))</f>
        <v/>
      </c>
      <c r="AU10" s="265" t="str">
        <f>IF($AF10="","",VLOOKUP($AF10,NANS取り込みシート!$A:$P,16,FALSE))</f>
        <v/>
      </c>
      <c r="AV10" s="178" t="str">
        <f>IF(データとりまとめシート!$E29="","",データとりまとめシート!$E29)</f>
        <v/>
      </c>
      <c r="AW10" s="264" t="str">
        <f>IF(データとりまとめシート!$G29="","",データとりまとめシート!$G29)</f>
        <v/>
      </c>
      <c r="AX10" s="178" t="str">
        <f t="shared" si="2"/>
        <v/>
      </c>
      <c r="AY10" s="178" t="str">
        <f t="shared" si="3"/>
        <v/>
      </c>
      <c r="AZ10" s="178" t="str">
        <f>IF(データとりまとめシート!$I29="","",データとりまとめシート!$I29)</f>
        <v/>
      </c>
      <c r="BA10" s="264" t="str">
        <f>IF(データとりまとめシート!$K29="","",データとりまとめシート!$K29)</f>
        <v/>
      </c>
      <c r="BB10" s="178" t="str">
        <f t="shared" si="4"/>
        <v/>
      </c>
      <c r="BC10" s="178" t="str">
        <f t="shared" si="5"/>
        <v/>
      </c>
      <c r="BD10" s="178" t="str">
        <f>IF($AF10="","",IF(COUNTIF(データとりまとめシート!$B$12:$B$17,NANS取り込みシート!$AF10)=1,データとりまとめシート!$W$24,IF(COUNTIF(データとりまとめシート!$B$3:$B$8,NANS取り込みシート!$AF10)=1,データとりまとめシート!$W$25,IF(COUNTIF(データとりまとめシート!$H$12:$H$17,NANS取り込みシート!$AF10)=1,データとりまとめシート!$W$26,IF(COUNTIF(データとりまとめシート!$H$3:$H$8,NANS取り込みシート!$AF10)=1,データとりまとめシート!$W$27,"")))))</f>
        <v/>
      </c>
      <c r="BE10" s="264" t="str">
        <f>IF(BD10=データとりまとめシート!$W$24,IF(データとりまとめシート!$E$12="","",データとりまとめシート!$E$12),"")&amp;IF(BD10=データとりまとめシート!$W$25,IF(データとりまとめシート!$E$3="","",データとりまとめシート!$E$3),"")&amp;IF(BD10=データとりまとめシート!$W$26,IF(データとりまとめシート!$K$12="","",データとりまとめシート!$K$12),"")&amp;IF(BD10=データとりまとめシート!$W$27,IF(データとりまとめシート!$K$3="","",データとりまとめシート!$K$3),"")</f>
        <v/>
      </c>
      <c r="BF10" s="178" t="str">
        <f t="shared" si="6"/>
        <v/>
      </c>
      <c r="BG10" s="178" t="str">
        <f t="shared" si="7"/>
        <v/>
      </c>
    </row>
    <row r="11" spans="1:59">
      <c r="A11" s="178" t="str">
        <f>IF(選手情報入力シート!A11="","",選手情報入力シート!A11)</f>
        <v/>
      </c>
      <c r="B11" s="178" t="str">
        <f>IF($A11="","",所属情報入力シート!$A$2)</f>
        <v/>
      </c>
      <c r="C11" s="178"/>
      <c r="D11" s="178"/>
      <c r="E11" s="178" t="str">
        <f>IF($A11="","",VLOOKUP($A11,選手情報入力シート!$A$3:$M$246,2,FALSE))</f>
        <v/>
      </c>
      <c r="F11" s="178" t="str">
        <f>IF($A11="","",VLOOKUP($A11,選手情報入力シート!$A$3:$M$246,3,FALSE)&amp;" "&amp;VLOOKUP($A11,選手情報入力シート!$A$3:$M$246,4,FALSE))</f>
        <v/>
      </c>
      <c r="G11" s="178" t="str">
        <f>IF($A11="","",ASC(VLOOKUP($A11,選手情報入力シート!$A$3:$M$246,5,FALSE)))</f>
        <v/>
      </c>
      <c r="H11" s="178"/>
      <c r="I11" s="178" t="str">
        <f>IF($A11="","",ASC(VLOOKUP($A11,選手情報入力シート!$A$3:$M$246,6,FALSE)))</f>
        <v/>
      </c>
      <c r="J11" s="178" t="str">
        <f>IF($A11="","",VLOOKUP($A11,選手情報入力シート!$A$3:$M$246,7,FALSE))</f>
        <v/>
      </c>
      <c r="K11" s="178" t="str">
        <f>IF($A11="","",VLOOKUP($A11,選手情報入力シート!$A$3:$M$246,8,FALSE))</f>
        <v/>
      </c>
      <c r="L11" s="178" t="str">
        <f>IF($A11="","",VLOOKUP($A11,選手情報入力シート!$A$3:$M$246,9,FALSE))</f>
        <v/>
      </c>
      <c r="M11" s="178" t="str">
        <f>IF($A11="","",YEAR(VLOOKUP($A11,選手情報入力シート!$A$3:$M$246,10,FALSE)))</f>
        <v/>
      </c>
      <c r="N11" s="265" t="str">
        <f>IF($A11="","",IF(MONTH(VLOOKUP($A11,選手情報入力シート!$A$3:$M$246,10,FALSE))&lt;10,"0"&amp;MONTH(VLOOKUP($A11,選手情報入力シート!$A$3:$M$246,10,FALSE))*100+DAY(VLOOKUP($A11,選手情報入力シート!$A$3:$M$246,10,FALSE)),MONTH(VLOOKUP($A11,選手情報入力シート!$A$3:$M$246,10,FALSE))*100+DAY(VLOOKUP($A11,選手情報入力シート!$A$3:$M$246,10,FALSE))))</f>
        <v/>
      </c>
      <c r="O11" s="178" t="str">
        <f>IF($A11="","",VLOOKUP($A11,選手情報入力シート!$A$3:$M$246,12,FALSE))</f>
        <v/>
      </c>
      <c r="P11" s="178" t="str">
        <f>IF($A11="","",VLOOKUP($A11,選手情報入力シート!$A$3:$M$246,11,FALSE))</f>
        <v/>
      </c>
      <c r="Q11" s="178">
        <f t="shared" ref="Q11:Q14" si="9">Q10</f>
        <v>2</v>
      </c>
      <c r="R11" s="178">
        <f>所属情報入力シート!$A$2</f>
        <v>0</v>
      </c>
      <c r="S11" s="178" t="str">
        <f>所属情報入力シート!$C$2</f>
        <v/>
      </c>
      <c r="T11" s="178" t="str">
        <f>所属情報入力シート!$D$2</f>
        <v/>
      </c>
      <c r="U11" s="178" t="str">
        <f>所属情報入力シート!$E$2</f>
        <v/>
      </c>
      <c r="V11" s="178" t="str">
        <f>所属情報入力シート!$F$2</f>
        <v/>
      </c>
      <c r="W11" s="178" t="str">
        <f>所属情報入力シート!$G$2</f>
        <v/>
      </c>
      <c r="X11" s="178"/>
      <c r="Y11" s="178">
        <v>3</v>
      </c>
      <c r="Z11" s="267" t="str">
        <f>IF(データとりまとめシート!$H14="","",データとりまとめシート!$H14)</f>
        <v/>
      </c>
      <c r="AA11" s="178" t="str">
        <f>IF(Z11="","",データとりまとめシート!$J14)</f>
        <v/>
      </c>
      <c r="AB11" s="267" t="str">
        <f>IF(Z11="","",データとりまとめシート!$W$26)</f>
        <v/>
      </c>
      <c r="AC11" s="264" t="str">
        <f>IF(Z11="","",データとりまとめシート!$K14)</f>
        <v/>
      </c>
      <c r="AD11" s="178" t="str">
        <f t="shared" si="0"/>
        <v/>
      </c>
      <c r="AE11" s="178" t="str">
        <f t="shared" si="1"/>
        <v/>
      </c>
      <c r="AF11" s="178" t="str">
        <f>IF(データとりまとめシート!$A30="","",データとりまとめシート!$A30)</f>
        <v/>
      </c>
      <c r="AG11" s="178" t="str">
        <f>IF($AF11="","",VLOOKUP($AF11,NANS取り込みシート!$A:$P,2,FALSE))</f>
        <v/>
      </c>
      <c r="AH11" s="178"/>
      <c r="AI11" s="178"/>
      <c r="AJ11" s="178" t="str">
        <f>IF($AF11="","",VLOOKUP($AF11,NANS取り込みシート!$A:$P,5,FALSE))</f>
        <v/>
      </c>
      <c r="AK11" s="178" t="str">
        <f>IF($AF11="","",VLOOKUP($AF11,NANS取り込みシート!$A:$P,6,FALSE))</f>
        <v/>
      </c>
      <c r="AL11" s="178" t="str">
        <f>IF($AF11="","",VLOOKUP($AF11,NANS取り込みシート!$A:$P,7,FALSE))</f>
        <v/>
      </c>
      <c r="AM11" s="178"/>
      <c r="AN11" s="178" t="str">
        <f>IF($AF11="","",VLOOKUP($AF11,NANS取り込みシート!$A:$P,9,FALSE))</f>
        <v/>
      </c>
      <c r="AO11" s="178" t="str">
        <f>IF($AF11="","",VLOOKUP($AF11,NANS取り込みシート!$A:$P,10,FALSE))</f>
        <v/>
      </c>
      <c r="AP11" s="178" t="str">
        <f>IF($AF11="","",VLOOKUP($AF11,NANS取り込みシート!$A:$P,11,FALSE))</f>
        <v/>
      </c>
      <c r="AQ11" s="178" t="str">
        <f>IF($AF11="","",VLOOKUP($AF11,NANS取り込みシート!$A:$P,12,FALSE))</f>
        <v/>
      </c>
      <c r="AR11" s="178" t="str">
        <f>IF($AF11="","",VLOOKUP($AF11,NANS取り込みシート!$A:$P,13,FALSE))</f>
        <v/>
      </c>
      <c r="AS11" s="265" t="str">
        <f>IF($AF11="","",VLOOKUP($AF11,NANS取り込みシート!$A:$P,14,FALSE))</f>
        <v/>
      </c>
      <c r="AT11" s="178" t="str">
        <f>IF($AF11="","",VLOOKUP($AF11,NANS取り込みシート!$A:$P,15,FALSE))</f>
        <v/>
      </c>
      <c r="AU11" s="265" t="str">
        <f>IF($AF11="","",VLOOKUP($AF11,NANS取り込みシート!$A:$P,16,FALSE))</f>
        <v/>
      </c>
      <c r="AV11" s="178" t="str">
        <f>IF(データとりまとめシート!$E30="","",データとりまとめシート!$E30)</f>
        <v/>
      </c>
      <c r="AW11" s="264" t="str">
        <f>IF(データとりまとめシート!$G30="","",データとりまとめシート!$G30)</f>
        <v/>
      </c>
      <c r="AX11" s="178" t="str">
        <f t="shared" si="2"/>
        <v/>
      </c>
      <c r="AY11" s="178" t="str">
        <f t="shared" si="3"/>
        <v/>
      </c>
      <c r="AZ11" s="178" t="str">
        <f>IF(データとりまとめシート!$I30="","",データとりまとめシート!$I30)</f>
        <v/>
      </c>
      <c r="BA11" s="264" t="str">
        <f>IF(データとりまとめシート!$K30="","",データとりまとめシート!$K30)</f>
        <v/>
      </c>
      <c r="BB11" s="178" t="str">
        <f t="shared" si="4"/>
        <v/>
      </c>
      <c r="BC11" s="178" t="str">
        <f t="shared" si="5"/>
        <v/>
      </c>
      <c r="BD11" s="178" t="str">
        <f>IF($AF11="","",IF(COUNTIF(データとりまとめシート!$B$12:$B$17,NANS取り込みシート!$AF11)=1,データとりまとめシート!$W$24,IF(COUNTIF(データとりまとめシート!$B$3:$B$8,NANS取り込みシート!$AF11)=1,データとりまとめシート!$W$25,IF(COUNTIF(データとりまとめシート!$H$12:$H$17,NANS取り込みシート!$AF11)=1,データとりまとめシート!$W$26,IF(COUNTIF(データとりまとめシート!$H$3:$H$8,NANS取り込みシート!$AF11)=1,データとりまとめシート!$W$27,"")))))</f>
        <v/>
      </c>
      <c r="BE11" s="264" t="str">
        <f>IF(BD11=データとりまとめシート!$W$24,IF(データとりまとめシート!$E$12="","",データとりまとめシート!$E$12),"")&amp;IF(BD11=データとりまとめシート!$W$25,IF(データとりまとめシート!$E$3="","",データとりまとめシート!$E$3),"")&amp;IF(BD11=データとりまとめシート!$W$26,IF(データとりまとめシート!$K$12="","",データとりまとめシート!$K$12),"")&amp;IF(BD11=データとりまとめシート!$W$27,IF(データとりまとめシート!$K$3="","",データとりまとめシート!$K$3),"")</f>
        <v/>
      </c>
      <c r="BF11" s="178" t="str">
        <f t="shared" si="6"/>
        <v/>
      </c>
      <c r="BG11" s="178" t="str">
        <f t="shared" si="7"/>
        <v/>
      </c>
    </row>
    <row r="12" spans="1:59">
      <c r="A12" s="178" t="str">
        <f>IF(選手情報入力シート!A12="","",選手情報入力シート!A12)</f>
        <v/>
      </c>
      <c r="B12" s="178" t="str">
        <f>IF($A12="","",所属情報入力シート!$A$2)</f>
        <v/>
      </c>
      <c r="C12" s="178"/>
      <c r="D12" s="178"/>
      <c r="E12" s="178" t="str">
        <f>IF($A12="","",VLOOKUP($A12,選手情報入力シート!$A$3:$M$246,2,FALSE))</f>
        <v/>
      </c>
      <c r="F12" s="178" t="str">
        <f>IF($A12="","",VLOOKUP($A12,選手情報入力シート!$A$3:$M$246,3,FALSE)&amp;" "&amp;VLOOKUP($A12,選手情報入力シート!$A$3:$M$246,4,FALSE))</f>
        <v/>
      </c>
      <c r="G12" s="178" t="str">
        <f>IF($A12="","",ASC(VLOOKUP($A12,選手情報入力シート!$A$3:$M$246,5,FALSE)))</f>
        <v/>
      </c>
      <c r="H12" s="178"/>
      <c r="I12" s="178" t="str">
        <f>IF($A12="","",ASC(VLOOKUP($A12,選手情報入力シート!$A$3:$M$246,6,FALSE)))</f>
        <v/>
      </c>
      <c r="J12" s="178" t="str">
        <f>IF($A12="","",VLOOKUP($A12,選手情報入力シート!$A$3:$M$246,7,FALSE))</f>
        <v/>
      </c>
      <c r="K12" s="178" t="str">
        <f>IF($A12="","",VLOOKUP($A12,選手情報入力シート!$A$3:$M$246,8,FALSE))</f>
        <v/>
      </c>
      <c r="L12" s="178" t="str">
        <f>IF($A12="","",VLOOKUP($A12,選手情報入力シート!$A$3:$M$246,9,FALSE))</f>
        <v/>
      </c>
      <c r="M12" s="178" t="str">
        <f>IF($A12="","",YEAR(VLOOKUP($A12,選手情報入力シート!$A$3:$M$246,10,FALSE)))</f>
        <v/>
      </c>
      <c r="N12" s="265" t="str">
        <f>IF($A12="","",IF(MONTH(VLOOKUP($A12,選手情報入力シート!$A$3:$M$246,10,FALSE))&lt;10,"0"&amp;MONTH(VLOOKUP($A12,選手情報入力シート!$A$3:$M$246,10,FALSE))*100+DAY(VLOOKUP($A12,選手情報入力シート!$A$3:$M$246,10,FALSE)),MONTH(VLOOKUP($A12,選手情報入力シート!$A$3:$M$246,10,FALSE))*100+DAY(VLOOKUP($A12,選手情報入力シート!$A$3:$M$246,10,FALSE))))</f>
        <v/>
      </c>
      <c r="O12" s="178" t="str">
        <f>IF($A12="","",VLOOKUP($A12,選手情報入力シート!$A$3:$M$246,12,FALSE))</f>
        <v/>
      </c>
      <c r="P12" s="178" t="str">
        <f>IF($A12="","",VLOOKUP($A12,選手情報入力シート!$A$3:$M$246,11,FALSE))</f>
        <v/>
      </c>
      <c r="Q12" s="178">
        <f t="shared" si="9"/>
        <v>2</v>
      </c>
      <c r="R12" s="178">
        <f>所属情報入力シート!$A$2</f>
        <v>0</v>
      </c>
      <c r="S12" s="178" t="str">
        <f>所属情報入力シート!$C$2</f>
        <v/>
      </c>
      <c r="T12" s="178" t="str">
        <f>所属情報入力シート!$D$2</f>
        <v/>
      </c>
      <c r="U12" s="178" t="str">
        <f>所属情報入力シート!$E$2</f>
        <v/>
      </c>
      <c r="V12" s="178" t="str">
        <f>所属情報入力シート!$F$2</f>
        <v/>
      </c>
      <c r="W12" s="178" t="str">
        <f>所属情報入力シート!$G$2</f>
        <v/>
      </c>
      <c r="X12" s="178"/>
      <c r="Y12" s="178">
        <v>4</v>
      </c>
      <c r="Z12" s="267" t="str">
        <f>IF(データとりまとめシート!$H15="","",データとりまとめシート!$H15)</f>
        <v/>
      </c>
      <c r="AA12" s="178" t="str">
        <f>IF(Z12="","",データとりまとめシート!$J15)</f>
        <v/>
      </c>
      <c r="AB12" s="267" t="str">
        <f>IF(Z12="","",データとりまとめシート!$W$26)</f>
        <v/>
      </c>
      <c r="AC12" s="264" t="str">
        <f>IF(Z12="","",データとりまとめシート!$K15)</f>
        <v/>
      </c>
      <c r="AD12" s="178" t="str">
        <f t="shared" si="0"/>
        <v/>
      </c>
      <c r="AE12" s="178" t="str">
        <f t="shared" si="1"/>
        <v/>
      </c>
      <c r="AF12" s="178" t="str">
        <f>IF(データとりまとめシート!$A31="","",データとりまとめシート!$A31)</f>
        <v/>
      </c>
      <c r="AG12" s="178" t="str">
        <f>IF($AF12="","",VLOOKUP($AF12,NANS取り込みシート!$A:$P,2,FALSE))</f>
        <v/>
      </c>
      <c r="AH12" s="178"/>
      <c r="AI12" s="178"/>
      <c r="AJ12" s="178" t="str">
        <f>IF($AF12="","",VLOOKUP($AF12,NANS取り込みシート!$A:$P,5,FALSE))</f>
        <v/>
      </c>
      <c r="AK12" s="178" t="str">
        <f>IF($AF12="","",VLOOKUP($AF12,NANS取り込みシート!$A:$P,6,FALSE))</f>
        <v/>
      </c>
      <c r="AL12" s="178" t="str">
        <f>IF($AF12="","",VLOOKUP($AF12,NANS取り込みシート!$A:$P,7,FALSE))</f>
        <v/>
      </c>
      <c r="AM12" s="178"/>
      <c r="AN12" s="178" t="str">
        <f>IF($AF12="","",VLOOKUP($AF12,NANS取り込みシート!$A:$P,9,FALSE))</f>
        <v/>
      </c>
      <c r="AO12" s="178" t="str">
        <f>IF($AF12="","",VLOOKUP($AF12,NANS取り込みシート!$A:$P,10,FALSE))</f>
        <v/>
      </c>
      <c r="AP12" s="178" t="str">
        <f>IF($AF12="","",VLOOKUP($AF12,NANS取り込みシート!$A:$P,11,FALSE))</f>
        <v/>
      </c>
      <c r="AQ12" s="178" t="str">
        <f>IF($AF12="","",VLOOKUP($AF12,NANS取り込みシート!$A:$P,12,FALSE))</f>
        <v/>
      </c>
      <c r="AR12" s="178" t="str">
        <f>IF($AF12="","",VLOOKUP($AF12,NANS取り込みシート!$A:$P,13,FALSE))</f>
        <v/>
      </c>
      <c r="AS12" s="265" t="str">
        <f>IF($AF12="","",VLOOKUP($AF12,NANS取り込みシート!$A:$P,14,FALSE))</f>
        <v/>
      </c>
      <c r="AT12" s="178" t="str">
        <f>IF($AF12="","",VLOOKUP($AF12,NANS取り込みシート!$A:$P,15,FALSE))</f>
        <v/>
      </c>
      <c r="AU12" s="265" t="str">
        <f>IF($AF12="","",VLOOKUP($AF12,NANS取り込みシート!$A:$P,16,FALSE))</f>
        <v/>
      </c>
      <c r="AV12" s="178" t="str">
        <f>IF(データとりまとめシート!$E31="","",データとりまとめシート!$E31)</f>
        <v/>
      </c>
      <c r="AW12" s="264" t="str">
        <f>IF(データとりまとめシート!$G31="","",データとりまとめシート!$G31)</f>
        <v/>
      </c>
      <c r="AX12" s="178" t="str">
        <f t="shared" si="2"/>
        <v/>
      </c>
      <c r="AY12" s="178" t="str">
        <f t="shared" si="3"/>
        <v/>
      </c>
      <c r="AZ12" s="178" t="str">
        <f>IF(データとりまとめシート!$I31="","",データとりまとめシート!$I31)</f>
        <v/>
      </c>
      <c r="BA12" s="264" t="str">
        <f>IF(データとりまとめシート!$K31="","",データとりまとめシート!$K31)</f>
        <v/>
      </c>
      <c r="BB12" s="178" t="str">
        <f t="shared" si="4"/>
        <v/>
      </c>
      <c r="BC12" s="178" t="str">
        <f t="shared" si="5"/>
        <v/>
      </c>
      <c r="BD12" s="178" t="str">
        <f>IF($AF12="","",IF(COUNTIF(データとりまとめシート!$B$12:$B$17,NANS取り込みシート!$AF12)=1,データとりまとめシート!$W$24,IF(COUNTIF(データとりまとめシート!$B$3:$B$8,NANS取り込みシート!$AF12)=1,データとりまとめシート!$W$25,IF(COUNTIF(データとりまとめシート!$H$12:$H$17,NANS取り込みシート!$AF12)=1,データとりまとめシート!$W$26,IF(COUNTIF(データとりまとめシート!$H$3:$H$8,NANS取り込みシート!$AF12)=1,データとりまとめシート!$W$27,"")))))</f>
        <v/>
      </c>
      <c r="BE12" s="264" t="str">
        <f>IF(BD12=データとりまとめシート!$W$24,IF(データとりまとめシート!$E$12="","",データとりまとめシート!$E$12),"")&amp;IF(BD12=データとりまとめシート!$W$25,IF(データとりまとめシート!$E$3="","",データとりまとめシート!$E$3),"")&amp;IF(BD12=データとりまとめシート!$W$26,IF(データとりまとめシート!$K$12="","",データとりまとめシート!$K$12),"")&amp;IF(BD12=データとりまとめシート!$W$27,IF(データとりまとめシート!$K$3="","",データとりまとめシート!$K$3),"")</f>
        <v/>
      </c>
      <c r="BF12" s="178" t="str">
        <f t="shared" si="6"/>
        <v/>
      </c>
      <c r="BG12" s="178" t="str">
        <f t="shared" si="7"/>
        <v/>
      </c>
    </row>
    <row r="13" spans="1:59">
      <c r="A13" s="178" t="str">
        <f>IF(選手情報入力シート!A13="","",選手情報入力シート!A13)</f>
        <v/>
      </c>
      <c r="B13" s="178" t="str">
        <f>IF($A13="","",所属情報入力シート!$A$2)</f>
        <v/>
      </c>
      <c r="C13" s="178"/>
      <c r="D13" s="178"/>
      <c r="E13" s="178" t="str">
        <f>IF($A13="","",VLOOKUP($A13,選手情報入力シート!$A$3:$M$246,2,FALSE))</f>
        <v/>
      </c>
      <c r="F13" s="178" t="str">
        <f>IF($A13="","",VLOOKUP($A13,選手情報入力シート!$A$3:$M$246,3,FALSE)&amp;" "&amp;VLOOKUP($A13,選手情報入力シート!$A$3:$M$246,4,FALSE))</f>
        <v/>
      </c>
      <c r="G13" s="178" t="str">
        <f>IF($A13="","",ASC(VLOOKUP($A13,選手情報入力シート!$A$3:$M$246,5,FALSE)))</f>
        <v/>
      </c>
      <c r="H13" s="178"/>
      <c r="I13" s="178" t="str">
        <f>IF($A13="","",ASC(VLOOKUP($A13,選手情報入力シート!$A$3:$M$246,6,FALSE)))</f>
        <v/>
      </c>
      <c r="J13" s="178" t="str">
        <f>IF($A13="","",VLOOKUP($A13,選手情報入力シート!$A$3:$M$246,7,FALSE))</f>
        <v/>
      </c>
      <c r="K13" s="178" t="str">
        <f>IF($A13="","",VLOOKUP($A13,選手情報入力シート!$A$3:$M$246,8,FALSE))</f>
        <v/>
      </c>
      <c r="L13" s="178" t="str">
        <f>IF($A13="","",VLOOKUP($A13,選手情報入力シート!$A$3:$M$246,9,FALSE))</f>
        <v/>
      </c>
      <c r="M13" s="178" t="str">
        <f>IF($A13="","",YEAR(VLOOKUP($A13,選手情報入力シート!$A$3:$M$246,10,FALSE)))</f>
        <v/>
      </c>
      <c r="N13" s="265" t="str">
        <f>IF($A13="","",IF(MONTH(VLOOKUP($A13,選手情報入力シート!$A$3:$M$246,10,FALSE))&lt;10,"0"&amp;MONTH(VLOOKUP($A13,選手情報入力シート!$A$3:$M$246,10,FALSE))*100+DAY(VLOOKUP($A13,選手情報入力シート!$A$3:$M$246,10,FALSE)),MONTH(VLOOKUP($A13,選手情報入力シート!$A$3:$M$246,10,FALSE))*100+DAY(VLOOKUP($A13,選手情報入力シート!$A$3:$M$246,10,FALSE))))</f>
        <v/>
      </c>
      <c r="O13" s="178" t="str">
        <f>IF($A13="","",VLOOKUP($A13,選手情報入力シート!$A$3:$M$246,12,FALSE))</f>
        <v/>
      </c>
      <c r="P13" s="178" t="str">
        <f>IF($A13="","",VLOOKUP($A13,選手情報入力シート!$A$3:$M$246,11,FALSE))</f>
        <v/>
      </c>
      <c r="Q13" s="178">
        <f t="shared" si="9"/>
        <v>2</v>
      </c>
      <c r="R13" s="178">
        <f>所属情報入力シート!$A$2</f>
        <v>0</v>
      </c>
      <c r="S13" s="178" t="str">
        <f>所属情報入力シート!$C$2</f>
        <v/>
      </c>
      <c r="T13" s="178" t="str">
        <f>所属情報入力シート!$D$2</f>
        <v/>
      </c>
      <c r="U13" s="178" t="str">
        <f>所属情報入力シート!$E$2</f>
        <v/>
      </c>
      <c r="V13" s="178" t="str">
        <f>所属情報入力シート!$F$2</f>
        <v/>
      </c>
      <c r="W13" s="178" t="str">
        <f>所属情報入力シート!$G$2</f>
        <v/>
      </c>
      <c r="X13" s="178"/>
      <c r="Y13" s="178">
        <v>5</v>
      </c>
      <c r="Z13" s="267" t="str">
        <f>IF(データとりまとめシート!$H16="","",データとりまとめシート!$H16)</f>
        <v/>
      </c>
      <c r="AA13" s="178" t="str">
        <f>IF(Z13="","",データとりまとめシート!$J16)</f>
        <v/>
      </c>
      <c r="AB13" s="267" t="str">
        <f>IF(Z13="","",データとりまとめシート!$W$26)</f>
        <v/>
      </c>
      <c r="AC13" s="264" t="str">
        <f>IF(Z13="","",データとりまとめシート!$K16)</f>
        <v/>
      </c>
      <c r="AD13" s="178" t="str">
        <f t="shared" si="0"/>
        <v/>
      </c>
      <c r="AE13" s="178" t="str">
        <f t="shared" si="1"/>
        <v/>
      </c>
      <c r="AF13" s="178" t="str">
        <f>IF(データとりまとめシート!$A32="","",データとりまとめシート!$A32)</f>
        <v/>
      </c>
      <c r="AG13" s="178" t="str">
        <f>IF($AF13="","",VLOOKUP($AF13,NANS取り込みシート!$A:$P,2,FALSE))</f>
        <v/>
      </c>
      <c r="AH13" s="178"/>
      <c r="AI13" s="178"/>
      <c r="AJ13" s="178" t="str">
        <f>IF($AF13="","",VLOOKUP($AF13,NANS取り込みシート!$A:$P,5,FALSE))</f>
        <v/>
      </c>
      <c r="AK13" s="178" t="str">
        <f>IF($AF13="","",VLOOKUP($AF13,NANS取り込みシート!$A:$P,6,FALSE))</f>
        <v/>
      </c>
      <c r="AL13" s="178" t="str">
        <f>IF($AF13="","",VLOOKUP($AF13,NANS取り込みシート!$A:$P,7,FALSE))</f>
        <v/>
      </c>
      <c r="AM13" s="178"/>
      <c r="AN13" s="178" t="str">
        <f>IF($AF13="","",VLOOKUP($AF13,NANS取り込みシート!$A:$P,9,FALSE))</f>
        <v/>
      </c>
      <c r="AO13" s="178" t="str">
        <f>IF($AF13="","",VLOOKUP($AF13,NANS取り込みシート!$A:$P,10,FALSE))</f>
        <v/>
      </c>
      <c r="AP13" s="178" t="str">
        <f>IF($AF13="","",VLOOKUP($AF13,NANS取り込みシート!$A:$P,11,FALSE))</f>
        <v/>
      </c>
      <c r="AQ13" s="178" t="str">
        <f>IF($AF13="","",VLOOKUP($AF13,NANS取り込みシート!$A:$P,12,FALSE))</f>
        <v/>
      </c>
      <c r="AR13" s="178" t="str">
        <f>IF($AF13="","",VLOOKUP($AF13,NANS取り込みシート!$A:$P,13,FALSE))</f>
        <v/>
      </c>
      <c r="AS13" s="265" t="str">
        <f>IF($AF13="","",VLOOKUP($AF13,NANS取り込みシート!$A:$P,14,FALSE))</f>
        <v/>
      </c>
      <c r="AT13" s="178" t="str">
        <f>IF($AF13="","",VLOOKUP($AF13,NANS取り込みシート!$A:$P,15,FALSE))</f>
        <v/>
      </c>
      <c r="AU13" s="265" t="str">
        <f>IF($AF13="","",VLOOKUP($AF13,NANS取り込みシート!$A:$P,16,FALSE))</f>
        <v/>
      </c>
      <c r="AV13" s="178" t="str">
        <f>IF(データとりまとめシート!$E32="","",データとりまとめシート!$E32)</f>
        <v/>
      </c>
      <c r="AW13" s="264" t="str">
        <f>IF(データとりまとめシート!$G32="","",データとりまとめシート!$G32)</f>
        <v/>
      </c>
      <c r="AX13" s="178" t="str">
        <f t="shared" si="2"/>
        <v/>
      </c>
      <c r="AY13" s="178" t="str">
        <f t="shared" si="3"/>
        <v/>
      </c>
      <c r="AZ13" s="178" t="str">
        <f>IF(データとりまとめシート!$I32="","",データとりまとめシート!$I32)</f>
        <v/>
      </c>
      <c r="BA13" s="264" t="str">
        <f>IF(データとりまとめシート!$K32="","",データとりまとめシート!$K32)</f>
        <v/>
      </c>
      <c r="BB13" s="178" t="str">
        <f t="shared" si="4"/>
        <v/>
      </c>
      <c r="BC13" s="178" t="str">
        <f t="shared" si="5"/>
        <v/>
      </c>
      <c r="BD13" s="178" t="str">
        <f>IF($AF13="","",IF(COUNTIF(データとりまとめシート!$B$12:$B$17,NANS取り込みシート!$AF13)=1,データとりまとめシート!$W$24,IF(COUNTIF(データとりまとめシート!$B$3:$B$8,NANS取り込みシート!$AF13)=1,データとりまとめシート!$W$25,IF(COUNTIF(データとりまとめシート!$H$12:$H$17,NANS取り込みシート!$AF13)=1,データとりまとめシート!$W$26,IF(COUNTIF(データとりまとめシート!$H$3:$H$8,NANS取り込みシート!$AF13)=1,データとりまとめシート!$W$27,"")))))</f>
        <v/>
      </c>
      <c r="BE13" s="264" t="str">
        <f>IF(BD13=データとりまとめシート!$W$24,IF(データとりまとめシート!$E$12="","",データとりまとめシート!$E$12),"")&amp;IF(BD13=データとりまとめシート!$W$25,IF(データとりまとめシート!$E$3="","",データとりまとめシート!$E$3),"")&amp;IF(BD13=データとりまとめシート!$W$26,IF(データとりまとめシート!$K$12="","",データとりまとめシート!$K$12),"")&amp;IF(BD13=データとりまとめシート!$W$27,IF(データとりまとめシート!$K$3="","",データとりまとめシート!$K$3),"")</f>
        <v/>
      </c>
      <c r="BF13" s="178" t="str">
        <f t="shared" si="6"/>
        <v/>
      </c>
      <c r="BG13" s="178" t="str">
        <f t="shared" si="7"/>
        <v/>
      </c>
    </row>
    <row r="14" spans="1:59">
      <c r="A14" s="178" t="str">
        <f>IF(選手情報入力シート!A14="","",選手情報入力シート!A14)</f>
        <v/>
      </c>
      <c r="B14" s="178" t="str">
        <f>IF($A14="","",所属情報入力シート!$A$2)</f>
        <v/>
      </c>
      <c r="C14" s="178"/>
      <c r="D14" s="178"/>
      <c r="E14" s="178" t="str">
        <f>IF($A14="","",VLOOKUP($A14,選手情報入力シート!$A$3:$M$246,2,FALSE))</f>
        <v/>
      </c>
      <c r="F14" s="178" t="str">
        <f>IF($A14="","",VLOOKUP($A14,選手情報入力シート!$A$3:$M$246,3,FALSE)&amp;" "&amp;VLOOKUP($A14,選手情報入力シート!$A$3:$M$246,4,FALSE))</f>
        <v/>
      </c>
      <c r="G14" s="178" t="str">
        <f>IF($A14="","",ASC(VLOOKUP($A14,選手情報入力シート!$A$3:$M$246,5,FALSE)))</f>
        <v/>
      </c>
      <c r="H14" s="178"/>
      <c r="I14" s="178" t="str">
        <f>IF($A14="","",ASC(VLOOKUP($A14,選手情報入力シート!$A$3:$M$246,6,FALSE)))</f>
        <v/>
      </c>
      <c r="J14" s="178" t="str">
        <f>IF($A14="","",VLOOKUP($A14,選手情報入力シート!$A$3:$M$246,7,FALSE))</f>
        <v/>
      </c>
      <c r="K14" s="178" t="str">
        <f>IF($A14="","",VLOOKUP($A14,選手情報入力シート!$A$3:$M$246,8,FALSE))</f>
        <v/>
      </c>
      <c r="L14" s="178" t="str">
        <f>IF($A14="","",VLOOKUP($A14,選手情報入力シート!$A$3:$M$246,9,FALSE))</f>
        <v/>
      </c>
      <c r="M14" s="178" t="str">
        <f>IF($A14="","",YEAR(VLOOKUP($A14,選手情報入力シート!$A$3:$M$246,10,FALSE)))</f>
        <v/>
      </c>
      <c r="N14" s="265" t="str">
        <f>IF($A14="","",IF(MONTH(VLOOKUP($A14,選手情報入力シート!$A$3:$M$246,10,FALSE))&lt;10,"0"&amp;MONTH(VLOOKUP($A14,選手情報入力シート!$A$3:$M$246,10,FALSE))*100+DAY(VLOOKUP($A14,選手情報入力シート!$A$3:$M$246,10,FALSE)),MONTH(VLOOKUP($A14,選手情報入力シート!$A$3:$M$246,10,FALSE))*100+DAY(VLOOKUP($A14,選手情報入力シート!$A$3:$M$246,10,FALSE))))</f>
        <v/>
      </c>
      <c r="O14" s="178" t="str">
        <f>IF($A14="","",VLOOKUP($A14,選手情報入力シート!$A$3:$M$246,12,FALSE))</f>
        <v/>
      </c>
      <c r="P14" s="178" t="str">
        <f>IF($A14="","",VLOOKUP($A14,選手情報入力シート!$A$3:$M$246,11,FALSE))</f>
        <v/>
      </c>
      <c r="Q14" s="178">
        <f t="shared" si="9"/>
        <v>2</v>
      </c>
      <c r="R14" s="178">
        <f>所属情報入力シート!$A$2</f>
        <v>0</v>
      </c>
      <c r="S14" s="178" t="str">
        <f>所属情報入力シート!$C$2</f>
        <v/>
      </c>
      <c r="T14" s="178" t="str">
        <f>所属情報入力シート!$D$2</f>
        <v/>
      </c>
      <c r="U14" s="178" t="str">
        <f>所属情報入力シート!$E$2</f>
        <v/>
      </c>
      <c r="V14" s="178" t="str">
        <f>所属情報入力シート!$F$2</f>
        <v/>
      </c>
      <c r="W14" s="178" t="str">
        <f>所属情報入力シート!$G$2</f>
        <v/>
      </c>
      <c r="X14" s="178"/>
      <c r="Y14" s="178">
        <v>6</v>
      </c>
      <c r="Z14" s="267" t="str">
        <f>IF(データとりまとめシート!$H17="","",データとりまとめシート!$H17)</f>
        <v/>
      </c>
      <c r="AA14" s="178" t="str">
        <f>IF(Z14="","",データとりまとめシート!$J17)</f>
        <v/>
      </c>
      <c r="AB14" s="267" t="str">
        <f>IF(Z14="","",データとりまとめシート!$W$26)</f>
        <v/>
      </c>
      <c r="AC14" s="264" t="str">
        <f>IF(Z14="","",データとりまとめシート!$K17)</f>
        <v/>
      </c>
      <c r="AD14" s="178" t="str">
        <f t="shared" si="0"/>
        <v/>
      </c>
      <c r="AE14" s="178" t="str">
        <f t="shared" si="1"/>
        <v/>
      </c>
      <c r="AF14" s="178" t="str">
        <f>IF(データとりまとめシート!$A33="","",データとりまとめシート!$A33)</f>
        <v/>
      </c>
      <c r="AG14" s="178" t="str">
        <f>IF($AF14="","",VLOOKUP($AF14,NANS取り込みシート!$A:$P,2,FALSE))</f>
        <v/>
      </c>
      <c r="AH14" s="178"/>
      <c r="AI14" s="178"/>
      <c r="AJ14" s="178" t="str">
        <f>IF($AF14="","",VLOOKUP($AF14,NANS取り込みシート!$A:$P,5,FALSE))</f>
        <v/>
      </c>
      <c r="AK14" s="178" t="str">
        <f>IF($AF14="","",VLOOKUP($AF14,NANS取り込みシート!$A:$P,6,FALSE))</f>
        <v/>
      </c>
      <c r="AL14" s="178" t="str">
        <f>IF($AF14="","",VLOOKUP($AF14,NANS取り込みシート!$A:$P,7,FALSE))</f>
        <v/>
      </c>
      <c r="AM14" s="178"/>
      <c r="AN14" s="178" t="str">
        <f>IF($AF14="","",VLOOKUP($AF14,NANS取り込みシート!$A:$P,9,FALSE))</f>
        <v/>
      </c>
      <c r="AO14" s="178" t="str">
        <f>IF($AF14="","",VLOOKUP($AF14,NANS取り込みシート!$A:$P,10,FALSE))</f>
        <v/>
      </c>
      <c r="AP14" s="178" t="str">
        <f>IF($AF14="","",VLOOKUP($AF14,NANS取り込みシート!$A:$P,11,FALSE))</f>
        <v/>
      </c>
      <c r="AQ14" s="178" t="str">
        <f>IF($AF14="","",VLOOKUP($AF14,NANS取り込みシート!$A:$P,12,FALSE))</f>
        <v/>
      </c>
      <c r="AR14" s="178" t="str">
        <f>IF($AF14="","",VLOOKUP($AF14,NANS取り込みシート!$A:$P,13,FALSE))</f>
        <v/>
      </c>
      <c r="AS14" s="265" t="str">
        <f>IF($AF14="","",VLOOKUP($AF14,NANS取り込みシート!$A:$P,14,FALSE))</f>
        <v/>
      </c>
      <c r="AT14" s="178" t="str">
        <f>IF($AF14="","",VLOOKUP($AF14,NANS取り込みシート!$A:$P,15,FALSE))</f>
        <v/>
      </c>
      <c r="AU14" s="265" t="str">
        <f>IF($AF14="","",VLOOKUP($AF14,NANS取り込みシート!$A:$P,16,FALSE))</f>
        <v/>
      </c>
      <c r="AV14" s="178" t="str">
        <f>IF(データとりまとめシート!$E33="","",データとりまとめシート!$E33)</f>
        <v/>
      </c>
      <c r="AW14" s="264" t="str">
        <f>IF(データとりまとめシート!$G33="","",データとりまとめシート!$G33)</f>
        <v/>
      </c>
      <c r="AX14" s="178" t="str">
        <f t="shared" si="2"/>
        <v/>
      </c>
      <c r="AY14" s="178" t="str">
        <f t="shared" si="3"/>
        <v/>
      </c>
      <c r="AZ14" s="178" t="str">
        <f>IF(データとりまとめシート!$I33="","",データとりまとめシート!$I33)</f>
        <v/>
      </c>
      <c r="BA14" s="264" t="str">
        <f>IF(データとりまとめシート!$K33="","",データとりまとめシート!$K33)</f>
        <v/>
      </c>
      <c r="BB14" s="178" t="str">
        <f t="shared" si="4"/>
        <v/>
      </c>
      <c r="BC14" s="178" t="str">
        <f t="shared" si="5"/>
        <v/>
      </c>
      <c r="BD14" s="178" t="str">
        <f>IF($AF14="","",IF(COUNTIF(データとりまとめシート!$B$12:$B$17,NANS取り込みシート!$AF14)=1,データとりまとめシート!$W$24,IF(COUNTIF(データとりまとめシート!$B$3:$B$8,NANS取り込みシート!$AF14)=1,データとりまとめシート!$W$25,IF(COUNTIF(データとりまとめシート!$H$12:$H$17,NANS取り込みシート!$AF14)=1,データとりまとめシート!$W$26,IF(COUNTIF(データとりまとめシート!$H$3:$H$8,NANS取り込みシート!$AF14)=1,データとりまとめシート!$W$27,"")))))</f>
        <v/>
      </c>
      <c r="BE14" s="264" t="str">
        <f>IF(BD14=データとりまとめシート!$W$24,IF(データとりまとめシート!$E$12="","",データとりまとめシート!$E$12),"")&amp;IF(BD14=データとりまとめシート!$W$25,IF(データとりまとめシート!$E$3="","",データとりまとめシート!$E$3),"")&amp;IF(BD14=データとりまとめシート!$W$26,IF(データとりまとめシート!$K$12="","",データとりまとめシート!$K$12),"")&amp;IF(BD14=データとりまとめシート!$W$27,IF(データとりまとめシート!$K$3="","",データとりまとめシート!$K$3),"")</f>
        <v/>
      </c>
      <c r="BF14" s="178" t="str">
        <f t="shared" si="6"/>
        <v/>
      </c>
      <c r="BG14" s="178" t="str">
        <f t="shared" si="7"/>
        <v/>
      </c>
    </row>
    <row r="15" spans="1:59">
      <c r="A15" s="178" t="str">
        <f>IF(選手情報入力シート!A15="","",選手情報入力シート!A15)</f>
        <v/>
      </c>
      <c r="B15" s="178" t="str">
        <f>IF($A15="","",所属情報入力シート!$A$2)</f>
        <v/>
      </c>
      <c r="C15" s="178"/>
      <c r="D15" s="178"/>
      <c r="E15" s="178" t="str">
        <f>IF($A15="","",VLOOKUP($A15,選手情報入力シート!$A$3:$M$246,2,FALSE))</f>
        <v/>
      </c>
      <c r="F15" s="178" t="str">
        <f>IF($A15="","",VLOOKUP($A15,選手情報入力シート!$A$3:$M$246,3,FALSE)&amp;" "&amp;VLOOKUP($A15,選手情報入力シート!$A$3:$M$246,4,FALSE))</f>
        <v/>
      </c>
      <c r="G15" s="178" t="str">
        <f>IF($A15="","",ASC(VLOOKUP($A15,選手情報入力シート!$A$3:$M$246,5,FALSE)))</f>
        <v/>
      </c>
      <c r="H15" s="178"/>
      <c r="I15" s="178" t="str">
        <f>IF($A15="","",ASC(VLOOKUP($A15,選手情報入力シート!$A$3:$M$246,6,FALSE)))</f>
        <v/>
      </c>
      <c r="J15" s="178" t="str">
        <f>IF($A15="","",VLOOKUP($A15,選手情報入力シート!$A$3:$M$246,7,FALSE))</f>
        <v/>
      </c>
      <c r="K15" s="178" t="str">
        <f>IF($A15="","",VLOOKUP($A15,選手情報入力シート!$A$3:$M$246,8,FALSE))</f>
        <v/>
      </c>
      <c r="L15" s="178" t="str">
        <f>IF($A15="","",VLOOKUP($A15,選手情報入力シート!$A$3:$M$246,9,FALSE))</f>
        <v/>
      </c>
      <c r="M15" s="178" t="str">
        <f>IF($A15="","",YEAR(VLOOKUP($A15,選手情報入力シート!$A$3:$M$246,10,FALSE)))</f>
        <v/>
      </c>
      <c r="N15" s="265" t="str">
        <f>IF($A15="","",IF(MONTH(VLOOKUP($A15,選手情報入力シート!$A$3:$M$246,10,FALSE))&lt;10,"0"&amp;MONTH(VLOOKUP($A15,選手情報入力シート!$A$3:$M$246,10,FALSE))*100+DAY(VLOOKUP($A15,選手情報入力シート!$A$3:$M$246,10,FALSE)),MONTH(VLOOKUP($A15,選手情報入力シート!$A$3:$M$246,10,FALSE))*100+DAY(VLOOKUP($A15,選手情報入力シート!$A$3:$M$246,10,FALSE))))</f>
        <v/>
      </c>
      <c r="O15" s="178" t="str">
        <f>IF($A15="","",VLOOKUP($A15,選手情報入力シート!$A$3:$M$246,12,FALSE))</f>
        <v/>
      </c>
      <c r="P15" s="178" t="str">
        <f>IF($A15="","",VLOOKUP($A15,選手情報入力シート!$A$3:$M$246,11,FALSE))</f>
        <v/>
      </c>
      <c r="Q15" s="178">
        <f>R15*10+3</f>
        <v>3</v>
      </c>
      <c r="R15" s="178">
        <f>所属情報入力シート!$A$2</f>
        <v>0</v>
      </c>
      <c r="S15" s="178" t="str">
        <f>所属情報入力シート!$C$2</f>
        <v/>
      </c>
      <c r="T15" s="178" t="str">
        <f>所属情報入力シート!$D$2</f>
        <v/>
      </c>
      <c r="U15" s="178" t="str">
        <f>所属情報入力シート!$E$2</f>
        <v/>
      </c>
      <c r="V15" s="178" t="str">
        <f>所属情報入力シート!$F$2</f>
        <v/>
      </c>
      <c r="W15" s="178" t="str">
        <f>所属情報入力シート!$G$2</f>
        <v/>
      </c>
      <c r="X15" s="178"/>
      <c r="Y15" s="178">
        <v>1</v>
      </c>
      <c r="Z15" s="268" t="str">
        <f>IF(データとりまとめシート!$B3="","",データとりまとめシート!$B3)</f>
        <v/>
      </c>
      <c r="AA15" s="178" t="str">
        <f>IF(Z15="","",データとりまとめシート!$D3)</f>
        <v/>
      </c>
      <c r="AB15" s="268" t="str">
        <f>IF(Z15="","",データとりまとめシート!$W$25)</f>
        <v/>
      </c>
      <c r="AC15" s="264" t="str">
        <f>IF(Z15="","",IF(データとりまとめシート!$E3="","",データとりまとめシート!$E3))</f>
        <v/>
      </c>
      <c r="AD15" s="178" t="str">
        <f>IF(Z15="","",0)</f>
        <v/>
      </c>
      <c r="AE15" s="178" t="str">
        <f>IF(Z15="","",IF(AC15="",0,2))</f>
        <v/>
      </c>
      <c r="AF15" s="178" t="str">
        <f>IF(データとりまとめシート!$A34="","",データとりまとめシート!$A34)</f>
        <v/>
      </c>
      <c r="AG15" s="178" t="str">
        <f>IF($AF15="","",VLOOKUP($AF15,NANS取り込みシート!$A:$P,2,FALSE))</f>
        <v/>
      </c>
      <c r="AH15" s="178"/>
      <c r="AI15" s="178"/>
      <c r="AJ15" s="178" t="str">
        <f>IF($AF15="","",VLOOKUP($AF15,NANS取り込みシート!$A:$P,5,FALSE))</f>
        <v/>
      </c>
      <c r="AK15" s="178" t="str">
        <f>IF($AF15="","",VLOOKUP($AF15,NANS取り込みシート!$A:$P,6,FALSE))</f>
        <v/>
      </c>
      <c r="AL15" s="178" t="str">
        <f>IF($AF15="","",VLOOKUP($AF15,NANS取り込みシート!$A:$P,7,FALSE))</f>
        <v/>
      </c>
      <c r="AM15" s="178"/>
      <c r="AN15" s="178" t="str">
        <f>IF($AF15="","",VLOOKUP($AF15,NANS取り込みシート!$A:$P,9,FALSE))</f>
        <v/>
      </c>
      <c r="AO15" s="178" t="str">
        <f>IF($AF15="","",VLOOKUP($AF15,NANS取り込みシート!$A:$P,10,FALSE))</f>
        <v/>
      </c>
      <c r="AP15" s="178" t="str">
        <f>IF($AF15="","",VLOOKUP($AF15,NANS取り込みシート!$A:$P,11,FALSE))</f>
        <v/>
      </c>
      <c r="AQ15" s="178" t="str">
        <f>IF($AF15="","",VLOOKUP($AF15,NANS取り込みシート!$A:$P,12,FALSE))</f>
        <v/>
      </c>
      <c r="AR15" s="178" t="str">
        <f>IF($AF15="","",VLOOKUP($AF15,NANS取り込みシート!$A:$P,13,FALSE))</f>
        <v/>
      </c>
      <c r="AS15" s="265" t="str">
        <f>IF($AF15="","",VLOOKUP($AF15,NANS取り込みシート!$A:$P,14,FALSE))</f>
        <v/>
      </c>
      <c r="AT15" s="178" t="str">
        <f>IF($AF15="","",VLOOKUP($AF15,NANS取り込みシート!$A:$P,15,FALSE))</f>
        <v/>
      </c>
      <c r="AU15" s="265" t="str">
        <f>IF($AF15="","",VLOOKUP($AF15,NANS取り込みシート!$A:$P,16,FALSE))</f>
        <v/>
      </c>
      <c r="AV15" s="178" t="str">
        <f>IF(データとりまとめシート!$E34="","",データとりまとめシート!$E34)</f>
        <v/>
      </c>
      <c r="AW15" s="264" t="str">
        <f>IF(データとりまとめシート!$G34="","",データとりまとめシート!$G34)</f>
        <v/>
      </c>
      <c r="AX15" s="178" t="str">
        <f t="shared" si="2"/>
        <v/>
      </c>
      <c r="AY15" s="178" t="str">
        <f t="shared" si="3"/>
        <v/>
      </c>
      <c r="AZ15" s="178" t="str">
        <f>IF(データとりまとめシート!$I34="","",データとりまとめシート!$I34)</f>
        <v/>
      </c>
      <c r="BA15" s="264" t="str">
        <f>IF(データとりまとめシート!$K34="","",データとりまとめシート!$K34)</f>
        <v/>
      </c>
      <c r="BB15" s="178" t="str">
        <f t="shared" si="4"/>
        <v/>
      </c>
      <c r="BC15" s="178" t="str">
        <f t="shared" si="5"/>
        <v/>
      </c>
      <c r="BD15" s="178" t="str">
        <f>IF($AF15="","",IF(COUNTIF(データとりまとめシート!$B$12:$B$17,NANS取り込みシート!$AF15)=1,データとりまとめシート!$W$24,IF(COUNTIF(データとりまとめシート!$B$3:$B$8,NANS取り込みシート!$AF15)=1,データとりまとめシート!$W$25,IF(COUNTIF(データとりまとめシート!$H$12:$H$17,NANS取り込みシート!$AF15)=1,データとりまとめシート!$W$26,IF(COUNTIF(データとりまとめシート!$H$3:$H$8,NANS取り込みシート!$AF15)=1,データとりまとめシート!$W$27,"")))))</f>
        <v/>
      </c>
      <c r="BE15" s="264" t="str">
        <f>IF(BD15=データとりまとめシート!$W$24,IF(データとりまとめシート!$E$12="","",データとりまとめシート!$E$12),"")&amp;IF(BD15=データとりまとめシート!$W$25,IF(データとりまとめシート!$E$3="","",データとりまとめシート!$E$3),"")&amp;IF(BD15=データとりまとめシート!$W$26,IF(データとりまとめシート!$K$12="","",データとりまとめシート!$K$12),"")&amp;IF(BD15=データとりまとめシート!$W$27,IF(データとりまとめシート!$K$3="","",データとりまとめシート!$K$3),"")</f>
        <v/>
      </c>
      <c r="BF15" s="178" t="str">
        <f t="shared" si="6"/>
        <v/>
      </c>
      <c r="BG15" s="178" t="str">
        <f t="shared" si="7"/>
        <v/>
      </c>
    </row>
    <row r="16" spans="1:59">
      <c r="A16" s="178" t="str">
        <f>IF(選手情報入力シート!A16="","",選手情報入力シート!A16)</f>
        <v/>
      </c>
      <c r="B16" s="178" t="str">
        <f>IF($A16="","",所属情報入力シート!$A$2)</f>
        <v/>
      </c>
      <c r="C16" s="178"/>
      <c r="D16" s="178"/>
      <c r="E16" s="178" t="str">
        <f>IF($A16="","",VLOOKUP($A16,選手情報入力シート!$A$3:$M$246,2,FALSE))</f>
        <v/>
      </c>
      <c r="F16" s="178" t="str">
        <f>IF($A16="","",VLOOKUP($A16,選手情報入力シート!$A$3:$M$246,3,FALSE)&amp;" "&amp;VLOOKUP($A16,選手情報入力シート!$A$3:$M$246,4,FALSE))</f>
        <v/>
      </c>
      <c r="G16" s="178" t="str">
        <f>IF($A16="","",ASC(VLOOKUP($A16,選手情報入力シート!$A$3:$M$246,5,FALSE)))</f>
        <v/>
      </c>
      <c r="H16" s="178"/>
      <c r="I16" s="178" t="str">
        <f>IF($A16="","",ASC(VLOOKUP($A16,選手情報入力シート!$A$3:$M$246,6,FALSE)))</f>
        <v/>
      </c>
      <c r="J16" s="178" t="str">
        <f>IF($A16="","",VLOOKUP($A16,選手情報入力シート!$A$3:$M$246,7,FALSE))</f>
        <v/>
      </c>
      <c r="K16" s="178" t="str">
        <f>IF($A16="","",VLOOKUP($A16,選手情報入力シート!$A$3:$M$246,8,FALSE))</f>
        <v/>
      </c>
      <c r="L16" s="178" t="str">
        <f>IF($A16="","",VLOOKUP($A16,選手情報入力シート!$A$3:$M$246,9,FALSE))</f>
        <v/>
      </c>
      <c r="M16" s="178" t="str">
        <f>IF($A16="","",YEAR(VLOOKUP($A16,選手情報入力シート!$A$3:$M$246,10,FALSE)))</f>
        <v/>
      </c>
      <c r="N16" s="265" t="str">
        <f>IF($A16="","",IF(MONTH(VLOOKUP($A16,選手情報入力シート!$A$3:$M$246,10,FALSE))&lt;10,"0"&amp;MONTH(VLOOKUP($A16,選手情報入力シート!$A$3:$M$246,10,FALSE))*100+DAY(VLOOKUP($A16,選手情報入力シート!$A$3:$M$246,10,FALSE)),MONTH(VLOOKUP($A16,選手情報入力シート!$A$3:$M$246,10,FALSE))*100+DAY(VLOOKUP($A16,選手情報入力シート!$A$3:$M$246,10,FALSE))))</f>
        <v/>
      </c>
      <c r="O16" s="178" t="str">
        <f>IF($A16="","",VLOOKUP($A16,選手情報入力シート!$A$3:$M$246,12,FALSE))</f>
        <v/>
      </c>
      <c r="P16" s="178" t="str">
        <f>IF($A16="","",VLOOKUP($A16,選手情報入力シート!$A$3:$M$246,11,FALSE))</f>
        <v/>
      </c>
      <c r="Q16" s="178">
        <f>Q15</f>
        <v>3</v>
      </c>
      <c r="R16" s="178">
        <f>所属情報入力シート!$A$2</f>
        <v>0</v>
      </c>
      <c r="S16" s="178" t="str">
        <f>所属情報入力シート!$C$2</f>
        <v/>
      </c>
      <c r="T16" s="178" t="str">
        <f>所属情報入力シート!$D$2</f>
        <v/>
      </c>
      <c r="U16" s="178" t="str">
        <f>所属情報入力シート!$E$2</f>
        <v/>
      </c>
      <c r="V16" s="178" t="str">
        <f>所属情報入力シート!$F$2</f>
        <v/>
      </c>
      <c r="W16" s="178" t="str">
        <f>所属情報入力シート!$G$2</f>
        <v/>
      </c>
      <c r="X16" s="178"/>
      <c r="Y16" s="178">
        <v>2</v>
      </c>
      <c r="Z16" s="268" t="str">
        <f>IF(データとりまとめシート!$B4="","",データとりまとめシート!$B4)</f>
        <v/>
      </c>
      <c r="AA16" s="178" t="str">
        <f>IF(Z16="","",データとりまとめシート!$D4)</f>
        <v/>
      </c>
      <c r="AB16" s="268" t="str">
        <f>IF(Z16="","",データとりまとめシート!$W$25)</f>
        <v/>
      </c>
      <c r="AC16" s="264" t="str">
        <f>IF(Z16="","",データとりまとめシート!$E4)</f>
        <v/>
      </c>
      <c r="AD16" s="178" t="str">
        <f t="shared" ref="AD16:AD20" si="10">IF(Z16="","",0)</f>
        <v/>
      </c>
      <c r="AE16" s="178" t="str">
        <f t="shared" ref="AE16:AE20" si="11">IF(Z16="","",IF(AC16="",0,2))</f>
        <v/>
      </c>
      <c r="AF16" s="178" t="str">
        <f>IF(データとりまとめシート!$A35="","",データとりまとめシート!$A35)</f>
        <v/>
      </c>
      <c r="AG16" s="178" t="str">
        <f>IF($AF16="","",VLOOKUP($AF16,NANS取り込みシート!$A:$P,2,FALSE))</f>
        <v/>
      </c>
      <c r="AH16" s="178"/>
      <c r="AI16" s="178"/>
      <c r="AJ16" s="178" t="str">
        <f>IF($AF16="","",VLOOKUP($AF16,NANS取り込みシート!$A:$P,5,FALSE))</f>
        <v/>
      </c>
      <c r="AK16" s="178" t="str">
        <f>IF($AF16="","",VLOOKUP($AF16,NANS取り込みシート!$A:$P,6,FALSE))</f>
        <v/>
      </c>
      <c r="AL16" s="178" t="str">
        <f>IF($AF16="","",VLOOKUP($AF16,NANS取り込みシート!$A:$P,7,FALSE))</f>
        <v/>
      </c>
      <c r="AM16" s="178"/>
      <c r="AN16" s="178" t="str">
        <f>IF($AF16="","",VLOOKUP($AF16,NANS取り込みシート!$A:$P,9,FALSE))</f>
        <v/>
      </c>
      <c r="AO16" s="178" t="str">
        <f>IF($AF16="","",VLOOKUP($AF16,NANS取り込みシート!$A:$P,10,FALSE))</f>
        <v/>
      </c>
      <c r="AP16" s="178" t="str">
        <f>IF($AF16="","",VLOOKUP($AF16,NANS取り込みシート!$A:$P,11,FALSE))</f>
        <v/>
      </c>
      <c r="AQ16" s="178" t="str">
        <f>IF($AF16="","",VLOOKUP($AF16,NANS取り込みシート!$A:$P,12,FALSE))</f>
        <v/>
      </c>
      <c r="AR16" s="178" t="str">
        <f>IF($AF16="","",VLOOKUP($AF16,NANS取り込みシート!$A:$P,13,FALSE))</f>
        <v/>
      </c>
      <c r="AS16" s="265" t="str">
        <f>IF($AF16="","",VLOOKUP($AF16,NANS取り込みシート!$A:$P,14,FALSE))</f>
        <v/>
      </c>
      <c r="AT16" s="178" t="str">
        <f>IF($AF16="","",VLOOKUP($AF16,NANS取り込みシート!$A:$P,15,FALSE))</f>
        <v/>
      </c>
      <c r="AU16" s="265" t="str">
        <f>IF($AF16="","",VLOOKUP($AF16,NANS取り込みシート!$A:$P,16,FALSE))</f>
        <v/>
      </c>
      <c r="AV16" s="178" t="str">
        <f>IF(データとりまとめシート!$E35="","",データとりまとめシート!$E35)</f>
        <v/>
      </c>
      <c r="AW16" s="264" t="str">
        <f>IF(データとりまとめシート!$G35="","",データとりまとめシート!$G35)</f>
        <v/>
      </c>
      <c r="AX16" s="178" t="str">
        <f t="shared" si="2"/>
        <v/>
      </c>
      <c r="AY16" s="178" t="str">
        <f t="shared" si="3"/>
        <v/>
      </c>
      <c r="AZ16" s="178" t="str">
        <f>IF(データとりまとめシート!$I35="","",データとりまとめシート!$I35)</f>
        <v/>
      </c>
      <c r="BA16" s="264" t="str">
        <f>IF(データとりまとめシート!$K35="","",データとりまとめシート!$K35)</f>
        <v/>
      </c>
      <c r="BB16" s="178" t="str">
        <f t="shared" si="4"/>
        <v/>
      </c>
      <c r="BC16" s="178" t="str">
        <f t="shared" si="5"/>
        <v/>
      </c>
      <c r="BD16" s="178" t="str">
        <f>IF($AF16="","",IF(COUNTIF(データとりまとめシート!$B$12:$B$17,NANS取り込みシート!$AF16)=1,データとりまとめシート!$W$24,IF(COUNTIF(データとりまとめシート!$B$3:$B$8,NANS取り込みシート!$AF16)=1,データとりまとめシート!$W$25,IF(COUNTIF(データとりまとめシート!$H$12:$H$17,NANS取り込みシート!$AF16)=1,データとりまとめシート!$W$26,IF(COUNTIF(データとりまとめシート!$H$3:$H$8,NANS取り込みシート!$AF16)=1,データとりまとめシート!$W$27,"")))))</f>
        <v/>
      </c>
      <c r="BE16" s="264" t="str">
        <f>IF(BD16=データとりまとめシート!$W$24,IF(データとりまとめシート!$E$12="","",データとりまとめシート!$E$12),"")&amp;IF(BD16=データとりまとめシート!$W$25,IF(データとりまとめシート!$E$3="","",データとりまとめシート!$E$3),"")&amp;IF(BD16=データとりまとめシート!$W$26,IF(データとりまとめシート!$K$12="","",データとりまとめシート!$K$12),"")&amp;IF(BD16=データとりまとめシート!$W$27,IF(データとりまとめシート!$K$3="","",データとりまとめシート!$K$3),"")</f>
        <v/>
      </c>
      <c r="BF16" s="178" t="str">
        <f t="shared" si="6"/>
        <v/>
      </c>
      <c r="BG16" s="178" t="str">
        <f t="shared" si="7"/>
        <v/>
      </c>
    </row>
    <row r="17" spans="1:59">
      <c r="A17" s="178" t="str">
        <f>IF(選手情報入力シート!A17="","",選手情報入力シート!A17)</f>
        <v/>
      </c>
      <c r="B17" s="178" t="str">
        <f>IF($A17="","",所属情報入力シート!$A$2)</f>
        <v/>
      </c>
      <c r="C17" s="178"/>
      <c r="D17" s="178"/>
      <c r="E17" s="178" t="str">
        <f>IF($A17="","",VLOOKUP($A17,選手情報入力シート!$A$3:$M$246,2,FALSE))</f>
        <v/>
      </c>
      <c r="F17" s="178" t="str">
        <f>IF($A17="","",VLOOKUP($A17,選手情報入力シート!$A$3:$M$246,3,FALSE)&amp;" "&amp;VLOOKUP($A17,選手情報入力シート!$A$3:$M$246,4,FALSE))</f>
        <v/>
      </c>
      <c r="G17" s="178" t="str">
        <f>IF($A17="","",ASC(VLOOKUP($A17,選手情報入力シート!$A$3:$M$246,5,FALSE)))</f>
        <v/>
      </c>
      <c r="H17" s="178"/>
      <c r="I17" s="178" t="str">
        <f>IF($A17="","",ASC(VLOOKUP($A17,選手情報入力シート!$A$3:$M$246,6,FALSE)))</f>
        <v/>
      </c>
      <c r="J17" s="178" t="str">
        <f>IF($A17="","",VLOOKUP($A17,選手情報入力シート!$A$3:$M$246,7,FALSE))</f>
        <v/>
      </c>
      <c r="K17" s="178" t="str">
        <f>IF($A17="","",VLOOKUP($A17,選手情報入力シート!$A$3:$M$246,8,FALSE))</f>
        <v/>
      </c>
      <c r="L17" s="178" t="str">
        <f>IF($A17="","",VLOOKUP($A17,選手情報入力シート!$A$3:$M$246,9,FALSE))</f>
        <v/>
      </c>
      <c r="M17" s="178" t="str">
        <f>IF($A17="","",YEAR(VLOOKUP($A17,選手情報入力シート!$A$3:$M$246,10,FALSE)))</f>
        <v/>
      </c>
      <c r="N17" s="265" t="str">
        <f>IF($A17="","",IF(MONTH(VLOOKUP($A17,選手情報入力シート!$A$3:$M$246,10,FALSE))&lt;10,"0"&amp;MONTH(VLOOKUP($A17,選手情報入力シート!$A$3:$M$246,10,FALSE))*100+DAY(VLOOKUP($A17,選手情報入力シート!$A$3:$M$246,10,FALSE)),MONTH(VLOOKUP($A17,選手情報入力シート!$A$3:$M$246,10,FALSE))*100+DAY(VLOOKUP($A17,選手情報入力シート!$A$3:$M$246,10,FALSE))))</f>
        <v/>
      </c>
      <c r="O17" s="178" t="str">
        <f>IF($A17="","",VLOOKUP($A17,選手情報入力シート!$A$3:$M$246,12,FALSE))</f>
        <v/>
      </c>
      <c r="P17" s="178" t="str">
        <f>IF($A17="","",VLOOKUP($A17,選手情報入力シート!$A$3:$M$246,11,FALSE))</f>
        <v/>
      </c>
      <c r="Q17" s="178">
        <f t="shared" ref="Q17:Q20" si="12">Q16</f>
        <v>3</v>
      </c>
      <c r="R17" s="178">
        <f>所属情報入力シート!$A$2</f>
        <v>0</v>
      </c>
      <c r="S17" s="178" t="str">
        <f>所属情報入力シート!$C$2</f>
        <v/>
      </c>
      <c r="T17" s="178" t="str">
        <f>所属情報入力シート!$D$2</f>
        <v/>
      </c>
      <c r="U17" s="178" t="str">
        <f>所属情報入力シート!$E$2</f>
        <v/>
      </c>
      <c r="V17" s="178" t="str">
        <f>所属情報入力シート!$F$2</f>
        <v/>
      </c>
      <c r="W17" s="178" t="str">
        <f>所属情報入力シート!$G$2</f>
        <v/>
      </c>
      <c r="X17" s="178"/>
      <c r="Y17" s="178">
        <v>3</v>
      </c>
      <c r="Z17" s="268" t="str">
        <f>IF(データとりまとめシート!$B5="","",データとりまとめシート!$B5)</f>
        <v/>
      </c>
      <c r="AA17" s="178" t="str">
        <f>IF(Z17="","",データとりまとめシート!$D5)</f>
        <v/>
      </c>
      <c r="AB17" s="268" t="str">
        <f>IF(Z17="","",データとりまとめシート!$W$25)</f>
        <v/>
      </c>
      <c r="AC17" s="264" t="str">
        <f>IF(Z17="","",データとりまとめシート!$E5)</f>
        <v/>
      </c>
      <c r="AD17" s="178" t="str">
        <f t="shared" si="10"/>
        <v/>
      </c>
      <c r="AE17" s="178" t="str">
        <f t="shared" si="11"/>
        <v/>
      </c>
      <c r="AF17" s="178" t="str">
        <f>IF(データとりまとめシート!$A36="","",データとりまとめシート!$A36)</f>
        <v/>
      </c>
      <c r="AG17" s="178" t="str">
        <f>IF($AF17="","",VLOOKUP($AF17,NANS取り込みシート!$A:$P,2,FALSE))</f>
        <v/>
      </c>
      <c r="AH17" s="178"/>
      <c r="AI17" s="178"/>
      <c r="AJ17" s="178" t="str">
        <f>IF($AF17="","",VLOOKUP($AF17,NANS取り込みシート!$A:$P,5,FALSE))</f>
        <v/>
      </c>
      <c r="AK17" s="178" t="str">
        <f>IF($AF17="","",VLOOKUP($AF17,NANS取り込みシート!$A:$P,6,FALSE))</f>
        <v/>
      </c>
      <c r="AL17" s="178" t="str">
        <f>IF($AF17="","",VLOOKUP($AF17,NANS取り込みシート!$A:$P,7,FALSE))</f>
        <v/>
      </c>
      <c r="AM17" s="178"/>
      <c r="AN17" s="178" t="str">
        <f>IF($AF17="","",VLOOKUP($AF17,NANS取り込みシート!$A:$P,9,FALSE))</f>
        <v/>
      </c>
      <c r="AO17" s="178" t="str">
        <f>IF($AF17="","",VLOOKUP($AF17,NANS取り込みシート!$A:$P,10,FALSE))</f>
        <v/>
      </c>
      <c r="AP17" s="178" t="str">
        <f>IF($AF17="","",VLOOKUP($AF17,NANS取り込みシート!$A:$P,11,FALSE))</f>
        <v/>
      </c>
      <c r="AQ17" s="178" t="str">
        <f>IF($AF17="","",VLOOKUP($AF17,NANS取り込みシート!$A:$P,12,FALSE))</f>
        <v/>
      </c>
      <c r="AR17" s="178" t="str">
        <f>IF($AF17="","",VLOOKUP($AF17,NANS取り込みシート!$A:$P,13,FALSE))</f>
        <v/>
      </c>
      <c r="AS17" s="265" t="str">
        <f>IF($AF17="","",VLOOKUP($AF17,NANS取り込みシート!$A:$P,14,FALSE))</f>
        <v/>
      </c>
      <c r="AT17" s="178" t="str">
        <f>IF($AF17="","",VLOOKUP($AF17,NANS取り込みシート!$A:$P,15,FALSE))</f>
        <v/>
      </c>
      <c r="AU17" s="265" t="str">
        <f>IF($AF17="","",VLOOKUP($AF17,NANS取り込みシート!$A:$P,16,FALSE))</f>
        <v/>
      </c>
      <c r="AV17" s="178" t="str">
        <f>IF(データとりまとめシート!$E36="","",データとりまとめシート!$E36)</f>
        <v/>
      </c>
      <c r="AW17" s="264" t="str">
        <f>IF(データとりまとめシート!$G36="","",データとりまとめシート!$G36)</f>
        <v/>
      </c>
      <c r="AX17" s="178" t="str">
        <f t="shared" si="2"/>
        <v/>
      </c>
      <c r="AY17" s="178" t="str">
        <f t="shared" si="3"/>
        <v/>
      </c>
      <c r="AZ17" s="178" t="str">
        <f>IF(データとりまとめシート!$I36="","",データとりまとめシート!$I36)</f>
        <v/>
      </c>
      <c r="BA17" s="264" t="str">
        <f>IF(データとりまとめシート!$K36="","",データとりまとめシート!$K36)</f>
        <v/>
      </c>
      <c r="BB17" s="178" t="str">
        <f t="shared" si="4"/>
        <v/>
      </c>
      <c r="BC17" s="178" t="str">
        <f t="shared" si="5"/>
        <v/>
      </c>
      <c r="BD17" s="178" t="str">
        <f>IF($AF17="","",IF(COUNTIF(データとりまとめシート!$B$12:$B$17,NANS取り込みシート!$AF17)=1,データとりまとめシート!$W$24,IF(COUNTIF(データとりまとめシート!$B$3:$B$8,NANS取り込みシート!$AF17)=1,データとりまとめシート!$W$25,IF(COUNTIF(データとりまとめシート!$H$12:$H$17,NANS取り込みシート!$AF17)=1,データとりまとめシート!$W$26,IF(COUNTIF(データとりまとめシート!$H$3:$H$8,NANS取り込みシート!$AF17)=1,データとりまとめシート!$W$27,"")))))</f>
        <v/>
      </c>
      <c r="BE17" s="264" t="str">
        <f>IF(BD17=データとりまとめシート!$W$24,IF(データとりまとめシート!$E$12="","",データとりまとめシート!$E$12),"")&amp;IF(BD17=データとりまとめシート!$W$25,IF(データとりまとめシート!$E$3="","",データとりまとめシート!$E$3),"")&amp;IF(BD17=データとりまとめシート!$W$26,IF(データとりまとめシート!$K$12="","",データとりまとめシート!$K$12),"")&amp;IF(BD17=データとりまとめシート!$W$27,IF(データとりまとめシート!$K$3="","",データとりまとめシート!$K$3),"")</f>
        <v/>
      </c>
      <c r="BF17" s="178" t="str">
        <f t="shared" si="6"/>
        <v/>
      </c>
      <c r="BG17" s="178" t="str">
        <f t="shared" si="7"/>
        <v/>
      </c>
    </row>
    <row r="18" spans="1:59">
      <c r="A18" s="178" t="str">
        <f>IF(選手情報入力シート!A18="","",選手情報入力シート!A18)</f>
        <v/>
      </c>
      <c r="B18" s="178" t="str">
        <f>IF($A18="","",所属情報入力シート!$A$2)</f>
        <v/>
      </c>
      <c r="C18" s="178"/>
      <c r="D18" s="178"/>
      <c r="E18" s="178" t="str">
        <f>IF($A18="","",VLOOKUP($A18,選手情報入力シート!$A$3:$M$246,2,FALSE))</f>
        <v/>
      </c>
      <c r="F18" s="178" t="str">
        <f>IF($A18="","",VLOOKUP($A18,選手情報入力シート!$A$3:$M$246,3,FALSE)&amp;" "&amp;VLOOKUP($A18,選手情報入力シート!$A$3:$M$246,4,FALSE))</f>
        <v/>
      </c>
      <c r="G18" s="178" t="str">
        <f>IF($A18="","",ASC(VLOOKUP($A18,選手情報入力シート!$A$3:$M$246,5,FALSE)))</f>
        <v/>
      </c>
      <c r="H18" s="178"/>
      <c r="I18" s="178" t="str">
        <f>IF($A18="","",ASC(VLOOKUP($A18,選手情報入力シート!$A$3:$M$246,6,FALSE)))</f>
        <v/>
      </c>
      <c r="J18" s="178" t="str">
        <f>IF($A18="","",VLOOKUP($A18,選手情報入力シート!$A$3:$M$246,7,FALSE))</f>
        <v/>
      </c>
      <c r="K18" s="178" t="str">
        <f>IF($A18="","",VLOOKUP($A18,選手情報入力シート!$A$3:$M$246,8,FALSE))</f>
        <v/>
      </c>
      <c r="L18" s="178" t="str">
        <f>IF($A18="","",VLOOKUP($A18,選手情報入力シート!$A$3:$M$246,9,FALSE))</f>
        <v/>
      </c>
      <c r="M18" s="178" t="str">
        <f>IF($A18="","",YEAR(VLOOKUP($A18,選手情報入力シート!$A$3:$M$246,10,FALSE)))</f>
        <v/>
      </c>
      <c r="N18" s="265" t="str">
        <f>IF($A18="","",IF(MONTH(VLOOKUP($A18,選手情報入力シート!$A$3:$M$246,10,FALSE))&lt;10,"0"&amp;MONTH(VLOOKUP($A18,選手情報入力シート!$A$3:$M$246,10,FALSE))*100+DAY(VLOOKUP($A18,選手情報入力シート!$A$3:$M$246,10,FALSE)),MONTH(VLOOKUP($A18,選手情報入力シート!$A$3:$M$246,10,FALSE))*100+DAY(VLOOKUP($A18,選手情報入力シート!$A$3:$M$246,10,FALSE))))</f>
        <v/>
      </c>
      <c r="O18" s="178" t="str">
        <f>IF($A18="","",VLOOKUP($A18,選手情報入力シート!$A$3:$M$246,12,FALSE))</f>
        <v/>
      </c>
      <c r="P18" s="178" t="str">
        <f>IF($A18="","",VLOOKUP($A18,選手情報入力シート!$A$3:$M$246,11,FALSE))</f>
        <v/>
      </c>
      <c r="Q18" s="178">
        <f t="shared" si="12"/>
        <v>3</v>
      </c>
      <c r="R18" s="178">
        <f>所属情報入力シート!$A$2</f>
        <v>0</v>
      </c>
      <c r="S18" s="178" t="str">
        <f>所属情報入力シート!$C$2</f>
        <v/>
      </c>
      <c r="T18" s="178" t="str">
        <f>所属情報入力シート!$D$2</f>
        <v/>
      </c>
      <c r="U18" s="178" t="str">
        <f>所属情報入力シート!$E$2</f>
        <v/>
      </c>
      <c r="V18" s="178" t="str">
        <f>所属情報入力シート!$F$2</f>
        <v/>
      </c>
      <c r="W18" s="178" t="str">
        <f>所属情報入力シート!$G$2</f>
        <v/>
      </c>
      <c r="X18" s="178"/>
      <c r="Y18" s="178">
        <v>4</v>
      </c>
      <c r="Z18" s="268" t="str">
        <f>IF(データとりまとめシート!$B6="","",データとりまとめシート!$B6)</f>
        <v/>
      </c>
      <c r="AA18" s="178" t="str">
        <f>IF(Z18="","",データとりまとめシート!$D6)</f>
        <v/>
      </c>
      <c r="AB18" s="268" t="str">
        <f>IF(Z18="","",データとりまとめシート!$W$25)</f>
        <v/>
      </c>
      <c r="AC18" s="264" t="str">
        <f>IF(Z18="","",データとりまとめシート!$E6)</f>
        <v/>
      </c>
      <c r="AD18" s="178" t="str">
        <f t="shared" si="10"/>
        <v/>
      </c>
      <c r="AE18" s="178" t="str">
        <f t="shared" si="11"/>
        <v/>
      </c>
      <c r="AF18" s="178" t="str">
        <f>IF(データとりまとめシート!$A37="","",データとりまとめシート!$A37)</f>
        <v/>
      </c>
      <c r="AG18" s="178" t="str">
        <f>IF($AF18="","",VLOOKUP($AF18,NANS取り込みシート!$A:$P,2,FALSE))</f>
        <v/>
      </c>
      <c r="AH18" s="178"/>
      <c r="AI18" s="178"/>
      <c r="AJ18" s="178" t="str">
        <f>IF($AF18="","",VLOOKUP($AF18,NANS取り込みシート!$A:$P,5,FALSE))</f>
        <v/>
      </c>
      <c r="AK18" s="178" t="str">
        <f>IF($AF18="","",VLOOKUP($AF18,NANS取り込みシート!$A:$P,6,FALSE))</f>
        <v/>
      </c>
      <c r="AL18" s="178" t="str">
        <f>IF($AF18="","",VLOOKUP($AF18,NANS取り込みシート!$A:$P,7,FALSE))</f>
        <v/>
      </c>
      <c r="AM18" s="178"/>
      <c r="AN18" s="178" t="str">
        <f>IF($AF18="","",VLOOKUP($AF18,NANS取り込みシート!$A:$P,9,FALSE))</f>
        <v/>
      </c>
      <c r="AO18" s="178" t="str">
        <f>IF($AF18="","",VLOOKUP($AF18,NANS取り込みシート!$A:$P,10,FALSE))</f>
        <v/>
      </c>
      <c r="AP18" s="178" t="str">
        <f>IF($AF18="","",VLOOKUP($AF18,NANS取り込みシート!$A:$P,11,FALSE))</f>
        <v/>
      </c>
      <c r="AQ18" s="178" t="str">
        <f>IF($AF18="","",VLOOKUP($AF18,NANS取り込みシート!$A:$P,12,FALSE))</f>
        <v/>
      </c>
      <c r="AR18" s="178" t="str">
        <f>IF($AF18="","",VLOOKUP($AF18,NANS取り込みシート!$A:$P,13,FALSE))</f>
        <v/>
      </c>
      <c r="AS18" s="265" t="str">
        <f>IF($AF18="","",VLOOKUP($AF18,NANS取り込みシート!$A:$P,14,FALSE))</f>
        <v/>
      </c>
      <c r="AT18" s="178" t="str">
        <f>IF($AF18="","",VLOOKUP($AF18,NANS取り込みシート!$A:$P,15,FALSE))</f>
        <v/>
      </c>
      <c r="AU18" s="265" t="str">
        <f>IF($AF18="","",VLOOKUP($AF18,NANS取り込みシート!$A:$P,16,FALSE))</f>
        <v/>
      </c>
      <c r="AV18" s="178" t="str">
        <f>IF(データとりまとめシート!$E37="","",データとりまとめシート!$E37)</f>
        <v/>
      </c>
      <c r="AW18" s="264" t="str">
        <f>IF(データとりまとめシート!$G37="","",データとりまとめシート!$G37)</f>
        <v/>
      </c>
      <c r="AX18" s="178" t="str">
        <f t="shared" si="2"/>
        <v/>
      </c>
      <c r="AY18" s="178" t="str">
        <f t="shared" si="3"/>
        <v/>
      </c>
      <c r="AZ18" s="178" t="str">
        <f>IF(データとりまとめシート!$I37="","",データとりまとめシート!$I37)</f>
        <v/>
      </c>
      <c r="BA18" s="264" t="str">
        <f>IF(データとりまとめシート!$K37="","",データとりまとめシート!$K37)</f>
        <v/>
      </c>
      <c r="BB18" s="178" t="str">
        <f t="shared" si="4"/>
        <v/>
      </c>
      <c r="BC18" s="178" t="str">
        <f t="shared" si="5"/>
        <v/>
      </c>
      <c r="BD18" s="178" t="str">
        <f>IF($AF18="","",IF(COUNTIF(データとりまとめシート!$B$12:$B$17,NANS取り込みシート!$AF18)=1,データとりまとめシート!$W$24,IF(COUNTIF(データとりまとめシート!$B$3:$B$8,NANS取り込みシート!$AF18)=1,データとりまとめシート!$W$25,IF(COUNTIF(データとりまとめシート!$H$12:$H$17,NANS取り込みシート!$AF18)=1,データとりまとめシート!$W$26,IF(COUNTIF(データとりまとめシート!$H$3:$H$8,NANS取り込みシート!$AF18)=1,データとりまとめシート!$W$27,"")))))</f>
        <v/>
      </c>
      <c r="BE18" s="264" t="str">
        <f>IF(BD18=データとりまとめシート!$W$24,IF(データとりまとめシート!$E$12="","",データとりまとめシート!$E$12),"")&amp;IF(BD18=データとりまとめシート!$W$25,IF(データとりまとめシート!$E$3="","",データとりまとめシート!$E$3),"")&amp;IF(BD18=データとりまとめシート!$W$26,IF(データとりまとめシート!$K$12="","",データとりまとめシート!$K$12),"")&amp;IF(BD18=データとりまとめシート!$W$27,IF(データとりまとめシート!$K$3="","",データとりまとめシート!$K$3),"")</f>
        <v/>
      </c>
      <c r="BF18" s="178" t="str">
        <f t="shared" si="6"/>
        <v/>
      </c>
      <c r="BG18" s="178" t="str">
        <f t="shared" si="7"/>
        <v/>
      </c>
    </row>
    <row r="19" spans="1:59">
      <c r="A19" s="178" t="str">
        <f>IF(選手情報入力シート!A19="","",選手情報入力シート!A19)</f>
        <v/>
      </c>
      <c r="B19" s="178" t="str">
        <f>IF($A19="","",所属情報入力シート!$A$2)</f>
        <v/>
      </c>
      <c r="C19" s="178"/>
      <c r="D19" s="178"/>
      <c r="E19" s="178" t="str">
        <f>IF($A19="","",VLOOKUP($A19,選手情報入力シート!$A$3:$M$246,2,FALSE))</f>
        <v/>
      </c>
      <c r="F19" s="178" t="str">
        <f>IF($A19="","",VLOOKUP($A19,選手情報入力シート!$A$3:$M$246,3,FALSE)&amp;" "&amp;VLOOKUP($A19,選手情報入力シート!$A$3:$M$246,4,FALSE))</f>
        <v/>
      </c>
      <c r="G19" s="178" t="str">
        <f>IF($A19="","",ASC(VLOOKUP($A19,選手情報入力シート!$A$3:$M$246,5,FALSE)))</f>
        <v/>
      </c>
      <c r="H19" s="178"/>
      <c r="I19" s="178" t="str">
        <f>IF($A19="","",ASC(VLOOKUP($A19,選手情報入力シート!$A$3:$M$246,6,FALSE)))</f>
        <v/>
      </c>
      <c r="J19" s="178" t="str">
        <f>IF($A19="","",VLOOKUP($A19,選手情報入力シート!$A$3:$M$246,7,FALSE))</f>
        <v/>
      </c>
      <c r="K19" s="178" t="str">
        <f>IF($A19="","",VLOOKUP($A19,選手情報入力シート!$A$3:$M$246,8,FALSE))</f>
        <v/>
      </c>
      <c r="L19" s="178" t="str">
        <f>IF($A19="","",VLOOKUP($A19,選手情報入力シート!$A$3:$M$246,9,FALSE))</f>
        <v/>
      </c>
      <c r="M19" s="178" t="str">
        <f>IF($A19="","",YEAR(VLOOKUP($A19,選手情報入力シート!$A$3:$M$246,10,FALSE)))</f>
        <v/>
      </c>
      <c r="N19" s="265" t="str">
        <f>IF($A19="","",IF(MONTH(VLOOKUP($A19,選手情報入力シート!$A$3:$M$246,10,FALSE))&lt;10,"0"&amp;MONTH(VLOOKUP($A19,選手情報入力シート!$A$3:$M$246,10,FALSE))*100+DAY(VLOOKUP($A19,選手情報入力シート!$A$3:$M$246,10,FALSE)),MONTH(VLOOKUP($A19,選手情報入力シート!$A$3:$M$246,10,FALSE))*100+DAY(VLOOKUP($A19,選手情報入力シート!$A$3:$M$246,10,FALSE))))</f>
        <v/>
      </c>
      <c r="O19" s="178" t="str">
        <f>IF($A19="","",VLOOKUP($A19,選手情報入力シート!$A$3:$M$246,12,FALSE))</f>
        <v/>
      </c>
      <c r="P19" s="178" t="str">
        <f>IF($A19="","",VLOOKUP($A19,選手情報入力シート!$A$3:$M$246,11,FALSE))</f>
        <v/>
      </c>
      <c r="Q19" s="178">
        <f t="shared" si="12"/>
        <v>3</v>
      </c>
      <c r="R19" s="178">
        <f>所属情報入力シート!$A$2</f>
        <v>0</v>
      </c>
      <c r="S19" s="178" t="str">
        <f>所属情報入力シート!$C$2</f>
        <v/>
      </c>
      <c r="T19" s="178" t="str">
        <f>所属情報入力シート!$D$2</f>
        <v/>
      </c>
      <c r="U19" s="178" t="str">
        <f>所属情報入力シート!$E$2</f>
        <v/>
      </c>
      <c r="V19" s="178" t="str">
        <f>所属情報入力シート!$F$2</f>
        <v/>
      </c>
      <c r="W19" s="178" t="str">
        <f>所属情報入力シート!$G$2</f>
        <v/>
      </c>
      <c r="X19" s="178"/>
      <c r="Y19" s="178">
        <v>5</v>
      </c>
      <c r="Z19" s="268" t="str">
        <f>IF(データとりまとめシート!$B7="","",データとりまとめシート!$B7)</f>
        <v/>
      </c>
      <c r="AA19" s="178" t="str">
        <f>IF(Z19="","",データとりまとめシート!$D7)</f>
        <v/>
      </c>
      <c r="AB19" s="268" t="str">
        <f>IF(Z19="","",データとりまとめシート!$W$25)</f>
        <v/>
      </c>
      <c r="AC19" s="264" t="str">
        <f>IF(Z19="","",データとりまとめシート!$E7)</f>
        <v/>
      </c>
      <c r="AD19" s="178" t="str">
        <f t="shared" si="10"/>
        <v/>
      </c>
      <c r="AE19" s="178" t="str">
        <f t="shared" si="11"/>
        <v/>
      </c>
      <c r="AF19" s="178" t="str">
        <f>IF(データとりまとめシート!$A38="","",データとりまとめシート!$A38)</f>
        <v/>
      </c>
      <c r="AG19" s="178" t="str">
        <f>IF($AF19="","",VLOOKUP($AF19,NANS取り込みシート!$A:$P,2,FALSE))</f>
        <v/>
      </c>
      <c r="AH19" s="178"/>
      <c r="AI19" s="178"/>
      <c r="AJ19" s="178" t="str">
        <f>IF($AF19="","",VLOOKUP($AF19,NANS取り込みシート!$A:$P,5,FALSE))</f>
        <v/>
      </c>
      <c r="AK19" s="178" t="str">
        <f>IF($AF19="","",VLOOKUP($AF19,NANS取り込みシート!$A:$P,6,FALSE))</f>
        <v/>
      </c>
      <c r="AL19" s="178" t="str">
        <f>IF($AF19="","",VLOOKUP($AF19,NANS取り込みシート!$A:$P,7,FALSE))</f>
        <v/>
      </c>
      <c r="AM19" s="178"/>
      <c r="AN19" s="178" t="str">
        <f>IF($AF19="","",VLOOKUP($AF19,NANS取り込みシート!$A:$P,9,FALSE))</f>
        <v/>
      </c>
      <c r="AO19" s="178" t="str">
        <f>IF($AF19="","",VLOOKUP($AF19,NANS取り込みシート!$A:$P,10,FALSE))</f>
        <v/>
      </c>
      <c r="AP19" s="178" t="str">
        <f>IF($AF19="","",VLOOKUP($AF19,NANS取り込みシート!$A:$P,11,FALSE))</f>
        <v/>
      </c>
      <c r="AQ19" s="178" t="str">
        <f>IF($AF19="","",VLOOKUP($AF19,NANS取り込みシート!$A:$P,12,FALSE))</f>
        <v/>
      </c>
      <c r="AR19" s="178" t="str">
        <f>IF($AF19="","",VLOOKUP($AF19,NANS取り込みシート!$A:$P,13,FALSE))</f>
        <v/>
      </c>
      <c r="AS19" s="265" t="str">
        <f>IF($AF19="","",VLOOKUP($AF19,NANS取り込みシート!$A:$P,14,FALSE))</f>
        <v/>
      </c>
      <c r="AT19" s="178" t="str">
        <f>IF($AF19="","",VLOOKUP($AF19,NANS取り込みシート!$A:$P,15,FALSE))</f>
        <v/>
      </c>
      <c r="AU19" s="265" t="str">
        <f>IF($AF19="","",VLOOKUP($AF19,NANS取り込みシート!$A:$P,16,FALSE))</f>
        <v/>
      </c>
      <c r="AV19" s="178" t="str">
        <f>IF(データとりまとめシート!$E38="","",データとりまとめシート!$E38)</f>
        <v/>
      </c>
      <c r="AW19" s="264" t="str">
        <f>IF(データとりまとめシート!$G38="","",データとりまとめシート!$G38)</f>
        <v/>
      </c>
      <c r="AX19" s="178" t="str">
        <f t="shared" si="2"/>
        <v/>
      </c>
      <c r="AY19" s="178" t="str">
        <f t="shared" si="3"/>
        <v/>
      </c>
      <c r="AZ19" s="178" t="str">
        <f>IF(データとりまとめシート!$I38="","",データとりまとめシート!$I38)</f>
        <v/>
      </c>
      <c r="BA19" s="264" t="str">
        <f>IF(データとりまとめシート!$K38="","",データとりまとめシート!$K38)</f>
        <v/>
      </c>
      <c r="BB19" s="178" t="str">
        <f t="shared" si="4"/>
        <v/>
      </c>
      <c r="BC19" s="178" t="str">
        <f t="shared" si="5"/>
        <v/>
      </c>
      <c r="BD19" s="178" t="str">
        <f>IF($AF19="","",IF(COUNTIF(データとりまとめシート!$B$12:$B$17,NANS取り込みシート!$AF19)=1,データとりまとめシート!$W$24,IF(COUNTIF(データとりまとめシート!$B$3:$B$8,NANS取り込みシート!$AF19)=1,データとりまとめシート!$W$25,IF(COUNTIF(データとりまとめシート!$H$12:$H$17,NANS取り込みシート!$AF19)=1,データとりまとめシート!$W$26,IF(COUNTIF(データとりまとめシート!$H$3:$H$8,NANS取り込みシート!$AF19)=1,データとりまとめシート!$W$27,"")))))</f>
        <v/>
      </c>
      <c r="BE19" s="264" t="str">
        <f>IF(BD19=データとりまとめシート!$W$24,IF(データとりまとめシート!$E$12="","",データとりまとめシート!$E$12),"")&amp;IF(BD19=データとりまとめシート!$W$25,IF(データとりまとめシート!$E$3="","",データとりまとめシート!$E$3),"")&amp;IF(BD19=データとりまとめシート!$W$26,IF(データとりまとめシート!$K$12="","",データとりまとめシート!$K$12),"")&amp;IF(BD19=データとりまとめシート!$W$27,IF(データとりまとめシート!$K$3="","",データとりまとめシート!$K$3),"")</f>
        <v/>
      </c>
      <c r="BF19" s="178" t="str">
        <f t="shared" si="6"/>
        <v/>
      </c>
      <c r="BG19" s="178" t="str">
        <f t="shared" si="7"/>
        <v/>
      </c>
    </row>
    <row r="20" spans="1:59">
      <c r="A20" s="178" t="str">
        <f>IF(選手情報入力シート!A20="","",選手情報入力シート!A20)</f>
        <v/>
      </c>
      <c r="B20" s="178" t="str">
        <f>IF($A20="","",所属情報入力シート!$A$2)</f>
        <v/>
      </c>
      <c r="C20" s="178"/>
      <c r="D20" s="178"/>
      <c r="E20" s="178" t="str">
        <f>IF($A20="","",VLOOKUP($A20,選手情報入力シート!$A$3:$M$246,2,FALSE))</f>
        <v/>
      </c>
      <c r="F20" s="178" t="str">
        <f>IF($A20="","",VLOOKUP($A20,選手情報入力シート!$A$3:$M$246,3,FALSE)&amp;" "&amp;VLOOKUP($A20,選手情報入力シート!$A$3:$M$246,4,FALSE))</f>
        <v/>
      </c>
      <c r="G20" s="178" t="str">
        <f>IF($A20="","",ASC(VLOOKUP($A20,選手情報入力シート!$A$3:$M$246,5,FALSE)))</f>
        <v/>
      </c>
      <c r="H20" s="178"/>
      <c r="I20" s="178" t="str">
        <f>IF($A20="","",ASC(VLOOKUP($A20,選手情報入力シート!$A$3:$M$246,6,FALSE)))</f>
        <v/>
      </c>
      <c r="J20" s="178" t="str">
        <f>IF($A20="","",VLOOKUP($A20,選手情報入力シート!$A$3:$M$246,7,FALSE))</f>
        <v/>
      </c>
      <c r="K20" s="178" t="str">
        <f>IF($A20="","",VLOOKUP($A20,選手情報入力シート!$A$3:$M$246,8,FALSE))</f>
        <v/>
      </c>
      <c r="L20" s="178" t="str">
        <f>IF($A20="","",VLOOKUP($A20,選手情報入力シート!$A$3:$M$246,9,FALSE))</f>
        <v/>
      </c>
      <c r="M20" s="178" t="str">
        <f>IF($A20="","",YEAR(VLOOKUP($A20,選手情報入力シート!$A$3:$M$246,10,FALSE)))</f>
        <v/>
      </c>
      <c r="N20" s="265" t="str">
        <f>IF($A20="","",IF(MONTH(VLOOKUP($A20,選手情報入力シート!$A$3:$M$246,10,FALSE))&lt;10,"0"&amp;MONTH(VLOOKUP($A20,選手情報入力シート!$A$3:$M$246,10,FALSE))*100+DAY(VLOOKUP($A20,選手情報入力シート!$A$3:$M$246,10,FALSE)),MONTH(VLOOKUP($A20,選手情報入力シート!$A$3:$M$246,10,FALSE))*100+DAY(VLOOKUP($A20,選手情報入力シート!$A$3:$M$246,10,FALSE))))</f>
        <v/>
      </c>
      <c r="O20" s="178" t="str">
        <f>IF($A20="","",VLOOKUP($A20,選手情報入力シート!$A$3:$M$246,12,FALSE))</f>
        <v/>
      </c>
      <c r="P20" s="178" t="str">
        <f>IF($A20="","",VLOOKUP($A20,選手情報入力シート!$A$3:$M$246,11,FALSE))</f>
        <v/>
      </c>
      <c r="Q20" s="178">
        <f t="shared" si="12"/>
        <v>3</v>
      </c>
      <c r="R20" s="178">
        <f>所属情報入力シート!$A$2</f>
        <v>0</v>
      </c>
      <c r="S20" s="178" t="str">
        <f>所属情報入力シート!$C$2</f>
        <v/>
      </c>
      <c r="T20" s="178" t="str">
        <f>所属情報入力シート!$D$2</f>
        <v/>
      </c>
      <c r="U20" s="178" t="str">
        <f>所属情報入力シート!$E$2</f>
        <v/>
      </c>
      <c r="V20" s="178" t="str">
        <f>所属情報入力シート!$F$2</f>
        <v/>
      </c>
      <c r="W20" s="178" t="str">
        <f>所属情報入力シート!$G$2</f>
        <v/>
      </c>
      <c r="X20" s="178"/>
      <c r="Y20" s="178">
        <v>6</v>
      </c>
      <c r="Z20" s="268" t="str">
        <f>IF(データとりまとめシート!$B8="","",データとりまとめシート!$B8)</f>
        <v/>
      </c>
      <c r="AA20" s="178" t="str">
        <f>IF(Z20="","",データとりまとめシート!$D8)</f>
        <v/>
      </c>
      <c r="AB20" s="268" t="str">
        <f>IF(Z20="","",データとりまとめシート!$W$25)</f>
        <v/>
      </c>
      <c r="AC20" s="264" t="str">
        <f>IF(Z20="","",データとりまとめシート!$E8)</f>
        <v/>
      </c>
      <c r="AD20" s="178" t="str">
        <f t="shared" si="10"/>
        <v/>
      </c>
      <c r="AE20" s="178" t="str">
        <f t="shared" si="11"/>
        <v/>
      </c>
      <c r="AF20" s="178" t="str">
        <f>IF(データとりまとめシート!$A39="","",データとりまとめシート!$A39)</f>
        <v/>
      </c>
      <c r="AG20" s="178" t="str">
        <f>IF($AF20="","",VLOOKUP($AF20,NANS取り込みシート!$A:$P,2,FALSE))</f>
        <v/>
      </c>
      <c r="AH20" s="178"/>
      <c r="AI20" s="178"/>
      <c r="AJ20" s="178" t="str">
        <f>IF($AF20="","",VLOOKUP($AF20,NANS取り込みシート!$A:$P,5,FALSE))</f>
        <v/>
      </c>
      <c r="AK20" s="178" t="str">
        <f>IF($AF20="","",VLOOKUP($AF20,NANS取り込みシート!$A:$P,6,FALSE))</f>
        <v/>
      </c>
      <c r="AL20" s="178" t="str">
        <f>IF($AF20="","",VLOOKUP($AF20,NANS取り込みシート!$A:$P,7,FALSE))</f>
        <v/>
      </c>
      <c r="AM20" s="178"/>
      <c r="AN20" s="178" t="str">
        <f>IF($AF20="","",VLOOKUP($AF20,NANS取り込みシート!$A:$P,9,FALSE))</f>
        <v/>
      </c>
      <c r="AO20" s="178" t="str">
        <f>IF($AF20="","",VLOOKUP($AF20,NANS取り込みシート!$A:$P,10,FALSE))</f>
        <v/>
      </c>
      <c r="AP20" s="178" t="str">
        <f>IF($AF20="","",VLOOKUP($AF20,NANS取り込みシート!$A:$P,11,FALSE))</f>
        <v/>
      </c>
      <c r="AQ20" s="178" t="str">
        <f>IF($AF20="","",VLOOKUP($AF20,NANS取り込みシート!$A:$P,12,FALSE))</f>
        <v/>
      </c>
      <c r="AR20" s="178" t="str">
        <f>IF($AF20="","",VLOOKUP($AF20,NANS取り込みシート!$A:$P,13,FALSE))</f>
        <v/>
      </c>
      <c r="AS20" s="265" t="str">
        <f>IF($AF20="","",VLOOKUP($AF20,NANS取り込みシート!$A:$P,14,FALSE))</f>
        <v/>
      </c>
      <c r="AT20" s="178" t="str">
        <f>IF($AF20="","",VLOOKUP($AF20,NANS取り込みシート!$A:$P,15,FALSE))</f>
        <v/>
      </c>
      <c r="AU20" s="265" t="str">
        <f>IF($AF20="","",VLOOKUP($AF20,NANS取り込みシート!$A:$P,16,FALSE))</f>
        <v/>
      </c>
      <c r="AV20" s="178" t="str">
        <f>IF(データとりまとめシート!$E39="","",データとりまとめシート!$E39)</f>
        <v/>
      </c>
      <c r="AW20" s="264" t="str">
        <f>IF(データとりまとめシート!$G39="","",データとりまとめシート!$G39)</f>
        <v/>
      </c>
      <c r="AX20" s="178" t="str">
        <f t="shared" si="2"/>
        <v/>
      </c>
      <c r="AY20" s="178" t="str">
        <f t="shared" si="3"/>
        <v/>
      </c>
      <c r="AZ20" s="178" t="str">
        <f>IF(データとりまとめシート!$I39="","",データとりまとめシート!$I39)</f>
        <v/>
      </c>
      <c r="BA20" s="264" t="str">
        <f>IF(データとりまとめシート!$K39="","",データとりまとめシート!$K39)</f>
        <v/>
      </c>
      <c r="BB20" s="178" t="str">
        <f t="shared" si="4"/>
        <v/>
      </c>
      <c r="BC20" s="178" t="str">
        <f t="shared" si="5"/>
        <v/>
      </c>
      <c r="BD20" s="178" t="str">
        <f>IF($AF20="","",IF(COUNTIF(データとりまとめシート!$B$12:$B$17,NANS取り込みシート!$AF20)=1,データとりまとめシート!$W$24,IF(COUNTIF(データとりまとめシート!$B$3:$B$8,NANS取り込みシート!$AF20)=1,データとりまとめシート!$W$25,IF(COUNTIF(データとりまとめシート!$H$12:$H$17,NANS取り込みシート!$AF20)=1,データとりまとめシート!$W$26,IF(COUNTIF(データとりまとめシート!$H$3:$H$8,NANS取り込みシート!$AF20)=1,データとりまとめシート!$W$27,"")))))</f>
        <v/>
      </c>
      <c r="BE20" s="264" t="str">
        <f>IF(BD20=データとりまとめシート!$W$24,IF(データとりまとめシート!$E$12="","",データとりまとめシート!$E$12),"")&amp;IF(BD20=データとりまとめシート!$W$25,IF(データとりまとめシート!$E$3="","",データとりまとめシート!$E$3),"")&amp;IF(BD20=データとりまとめシート!$W$26,IF(データとりまとめシート!$K$12="","",データとりまとめシート!$K$12),"")&amp;IF(BD20=データとりまとめシート!$W$27,IF(データとりまとめシート!$K$3="","",データとりまとめシート!$K$3),"")</f>
        <v/>
      </c>
      <c r="BF20" s="178" t="str">
        <f t="shared" si="6"/>
        <v/>
      </c>
      <c r="BG20" s="178" t="str">
        <f t="shared" si="7"/>
        <v/>
      </c>
    </row>
    <row r="21" spans="1:59">
      <c r="A21" s="178" t="str">
        <f>IF(選手情報入力シート!A21="","",選手情報入力シート!A21)</f>
        <v/>
      </c>
      <c r="B21" s="178" t="str">
        <f>IF($A21="","",所属情報入力シート!$A$2)</f>
        <v/>
      </c>
      <c r="C21" s="178"/>
      <c r="D21" s="178"/>
      <c r="E21" s="178" t="str">
        <f>IF($A21="","",VLOOKUP($A21,選手情報入力シート!$A$3:$M$246,2,FALSE))</f>
        <v/>
      </c>
      <c r="F21" s="178" t="str">
        <f>IF($A21="","",VLOOKUP($A21,選手情報入力シート!$A$3:$M$246,3,FALSE)&amp;" "&amp;VLOOKUP($A21,選手情報入力シート!$A$3:$M$246,4,FALSE))</f>
        <v/>
      </c>
      <c r="G21" s="178" t="str">
        <f>IF($A21="","",ASC(VLOOKUP($A21,選手情報入力シート!$A$3:$M$246,5,FALSE)))</f>
        <v/>
      </c>
      <c r="H21" s="178"/>
      <c r="I21" s="178" t="str">
        <f>IF($A21="","",ASC(VLOOKUP($A21,選手情報入力シート!$A$3:$M$246,6,FALSE)))</f>
        <v/>
      </c>
      <c r="J21" s="178" t="str">
        <f>IF($A21="","",VLOOKUP($A21,選手情報入力シート!$A$3:$M$246,7,FALSE))</f>
        <v/>
      </c>
      <c r="K21" s="178" t="str">
        <f>IF($A21="","",VLOOKUP($A21,選手情報入力シート!$A$3:$M$246,8,FALSE))</f>
        <v/>
      </c>
      <c r="L21" s="178" t="str">
        <f>IF($A21="","",VLOOKUP($A21,選手情報入力シート!$A$3:$M$246,9,FALSE))</f>
        <v/>
      </c>
      <c r="M21" s="178" t="str">
        <f>IF($A21="","",YEAR(VLOOKUP($A21,選手情報入力シート!$A$3:$M$246,10,FALSE)))</f>
        <v/>
      </c>
      <c r="N21" s="265" t="str">
        <f>IF($A21="","",IF(MONTH(VLOOKUP($A21,選手情報入力シート!$A$3:$M$246,10,FALSE))&lt;10,"0"&amp;MONTH(VLOOKUP($A21,選手情報入力シート!$A$3:$M$246,10,FALSE))*100+DAY(VLOOKUP($A21,選手情報入力シート!$A$3:$M$246,10,FALSE)),MONTH(VLOOKUP($A21,選手情報入力シート!$A$3:$M$246,10,FALSE))*100+DAY(VLOOKUP($A21,選手情報入力シート!$A$3:$M$246,10,FALSE))))</f>
        <v/>
      </c>
      <c r="O21" s="178" t="str">
        <f>IF($A21="","",VLOOKUP($A21,選手情報入力シート!$A$3:$M$246,12,FALSE))</f>
        <v/>
      </c>
      <c r="P21" s="178" t="str">
        <f>IF($A21="","",VLOOKUP($A21,選手情報入力シート!$A$3:$M$246,11,FALSE))</f>
        <v/>
      </c>
      <c r="Q21" s="178">
        <f>R21*10+4</f>
        <v>4</v>
      </c>
      <c r="R21" s="178">
        <f>所属情報入力シート!$A$2</f>
        <v>0</v>
      </c>
      <c r="S21" s="178" t="str">
        <f>所属情報入力シート!$C$2</f>
        <v/>
      </c>
      <c r="T21" s="178" t="str">
        <f>所属情報入力シート!$D$2</f>
        <v/>
      </c>
      <c r="U21" s="178" t="str">
        <f>所属情報入力シート!$E$2</f>
        <v/>
      </c>
      <c r="V21" s="178" t="str">
        <f>所属情報入力シート!$F$2</f>
        <v/>
      </c>
      <c r="W21" s="178" t="str">
        <f>所属情報入力シート!$G$2</f>
        <v/>
      </c>
      <c r="X21" s="178"/>
      <c r="Y21" s="178">
        <v>1</v>
      </c>
      <c r="Z21" s="269" t="str">
        <f>IF(データとりまとめシート!$H3="","",データとりまとめシート!$H3)</f>
        <v/>
      </c>
      <c r="AA21" s="178" t="str">
        <f>IF(Z21="","",データとりまとめシート!$J3)</f>
        <v/>
      </c>
      <c r="AB21" s="269" t="str">
        <f>IF(Z21="","",データとりまとめシート!$W$27)</f>
        <v/>
      </c>
      <c r="AC21" s="264" t="str">
        <f>IF(Z21="","",IF(データとりまとめシート!$K3="","",データとりまとめシート!$K3))</f>
        <v/>
      </c>
      <c r="AD21" s="178" t="str">
        <f t="shared" ref="AD21" si="13">IF(Z21="","",0)</f>
        <v/>
      </c>
      <c r="AE21" s="178" t="str">
        <f t="shared" ref="AE21" si="14">IF(Z21="","",IF(AC21="",0,2))</f>
        <v/>
      </c>
      <c r="AF21" s="178" t="str">
        <f>IF(データとりまとめシート!$A40="","",データとりまとめシート!$A40)</f>
        <v/>
      </c>
      <c r="AG21" s="178" t="str">
        <f>IF($AF21="","",VLOOKUP($AF21,NANS取り込みシート!$A:$P,2,FALSE))</f>
        <v/>
      </c>
      <c r="AH21" s="178"/>
      <c r="AI21" s="178"/>
      <c r="AJ21" s="178" t="str">
        <f>IF($AF21="","",VLOOKUP($AF21,NANS取り込みシート!$A:$P,5,FALSE))</f>
        <v/>
      </c>
      <c r="AK21" s="178" t="str">
        <f>IF($AF21="","",VLOOKUP($AF21,NANS取り込みシート!$A:$P,6,FALSE))</f>
        <v/>
      </c>
      <c r="AL21" s="178" t="str">
        <f>IF($AF21="","",VLOOKUP($AF21,NANS取り込みシート!$A:$P,7,FALSE))</f>
        <v/>
      </c>
      <c r="AM21" s="178"/>
      <c r="AN21" s="178" t="str">
        <f>IF($AF21="","",VLOOKUP($AF21,NANS取り込みシート!$A:$P,9,FALSE))</f>
        <v/>
      </c>
      <c r="AO21" s="178" t="str">
        <f>IF($AF21="","",VLOOKUP($AF21,NANS取り込みシート!$A:$P,10,FALSE))</f>
        <v/>
      </c>
      <c r="AP21" s="178" t="str">
        <f>IF($AF21="","",VLOOKUP($AF21,NANS取り込みシート!$A:$P,11,FALSE))</f>
        <v/>
      </c>
      <c r="AQ21" s="178" t="str">
        <f>IF($AF21="","",VLOOKUP($AF21,NANS取り込みシート!$A:$P,12,FALSE))</f>
        <v/>
      </c>
      <c r="AR21" s="178" t="str">
        <f>IF($AF21="","",VLOOKUP($AF21,NANS取り込みシート!$A:$P,13,FALSE))</f>
        <v/>
      </c>
      <c r="AS21" s="265" t="str">
        <f>IF($AF21="","",VLOOKUP($AF21,NANS取り込みシート!$A:$P,14,FALSE))</f>
        <v/>
      </c>
      <c r="AT21" s="178" t="str">
        <f>IF($AF21="","",VLOOKUP($AF21,NANS取り込みシート!$A:$P,15,FALSE))</f>
        <v/>
      </c>
      <c r="AU21" s="265" t="str">
        <f>IF($AF21="","",VLOOKUP($AF21,NANS取り込みシート!$A:$P,16,FALSE))</f>
        <v/>
      </c>
      <c r="AV21" s="178" t="str">
        <f>IF(データとりまとめシート!$E40="","",データとりまとめシート!$E40)</f>
        <v/>
      </c>
      <c r="AW21" s="264" t="str">
        <f>IF(データとりまとめシート!$G40="","",データとりまとめシート!$G40)</f>
        <v/>
      </c>
      <c r="AX21" s="178" t="str">
        <f t="shared" si="2"/>
        <v/>
      </c>
      <c r="AY21" s="178" t="str">
        <f t="shared" si="3"/>
        <v/>
      </c>
      <c r="AZ21" s="178" t="str">
        <f>IF(データとりまとめシート!$I40="","",データとりまとめシート!$I40)</f>
        <v/>
      </c>
      <c r="BA21" s="264" t="str">
        <f>IF(データとりまとめシート!$K40="","",データとりまとめシート!$K40)</f>
        <v/>
      </c>
      <c r="BB21" s="178" t="str">
        <f t="shared" si="4"/>
        <v/>
      </c>
      <c r="BC21" s="178" t="str">
        <f t="shared" si="5"/>
        <v/>
      </c>
      <c r="BD21" s="178" t="str">
        <f>IF($AF21="","",IF(COUNTIF(データとりまとめシート!$B$12:$B$17,NANS取り込みシート!$AF21)=1,データとりまとめシート!$W$24,IF(COUNTIF(データとりまとめシート!$B$3:$B$8,NANS取り込みシート!$AF21)=1,データとりまとめシート!$W$25,IF(COUNTIF(データとりまとめシート!$H$12:$H$17,NANS取り込みシート!$AF21)=1,データとりまとめシート!$W$26,IF(COUNTIF(データとりまとめシート!$H$3:$H$8,NANS取り込みシート!$AF21)=1,データとりまとめシート!$W$27,"")))))</f>
        <v/>
      </c>
      <c r="BE21" s="264" t="str">
        <f>IF(BD21=データとりまとめシート!$W$24,IF(データとりまとめシート!$E$12="","",データとりまとめシート!$E$12),"")&amp;IF(BD21=データとりまとめシート!$W$25,IF(データとりまとめシート!$E$3="","",データとりまとめシート!$E$3),"")&amp;IF(BD21=データとりまとめシート!$W$26,IF(データとりまとめシート!$K$12="","",データとりまとめシート!$K$12),"")&amp;IF(BD21=データとりまとめシート!$W$27,IF(データとりまとめシート!$K$3="","",データとりまとめシート!$K$3),"")</f>
        <v/>
      </c>
      <c r="BF21" s="178" t="str">
        <f t="shared" si="6"/>
        <v/>
      </c>
      <c r="BG21" s="178" t="str">
        <f t="shared" si="7"/>
        <v/>
      </c>
    </row>
    <row r="22" spans="1:59">
      <c r="A22" s="178" t="str">
        <f>IF(選手情報入力シート!A22="","",選手情報入力シート!A22)</f>
        <v/>
      </c>
      <c r="B22" s="178" t="str">
        <f>IF($A22="","",所属情報入力シート!$A$2)</f>
        <v/>
      </c>
      <c r="C22" s="178"/>
      <c r="D22" s="178"/>
      <c r="E22" s="178" t="str">
        <f>IF($A22="","",VLOOKUP($A22,選手情報入力シート!$A$3:$M$246,2,FALSE))</f>
        <v/>
      </c>
      <c r="F22" s="178" t="str">
        <f>IF($A22="","",VLOOKUP($A22,選手情報入力シート!$A$3:$M$246,3,FALSE)&amp;" "&amp;VLOOKUP($A22,選手情報入力シート!$A$3:$M$246,4,FALSE))</f>
        <v/>
      </c>
      <c r="G22" s="178" t="str">
        <f>IF($A22="","",ASC(VLOOKUP($A22,選手情報入力シート!$A$3:$M$246,5,FALSE)))</f>
        <v/>
      </c>
      <c r="H22" s="178"/>
      <c r="I22" s="178" t="str">
        <f>IF($A22="","",ASC(VLOOKUP($A22,選手情報入力シート!$A$3:$M$246,6,FALSE)))</f>
        <v/>
      </c>
      <c r="J22" s="178" t="str">
        <f>IF($A22="","",VLOOKUP($A22,選手情報入力シート!$A$3:$M$246,7,FALSE))</f>
        <v/>
      </c>
      <c r="K22" s="178" t="str">
        <f>IF($A22="","",VLOOKUP($A22,選手情報入力シート!$A$3:$M$246,8,FALSE))</f>
        <v/>
      </c>
      <c r="L22" s="178" t="str">
        <f>IF($A22="","",VLOOKUP($A22,選手情報入力シート!$A$3:$M$246,9,FALSE))</f>
        <v/>
      </c>
      <c r="M22" s="178" t="str">
        <f>IF($A22="","",YEAR(VLOOKUP($A22,選手情報入力シート!$A$3:$M$246,10,FALSE)))</f>
        <v/>
      </c>
      <c r="N22" s="265" t="str">
        <f>IF($A22="","",IF(MONTH(VLOOKUP($A22,選手情報入力シート!$A$3:$M$246,10,FALSE))&lt;10,"0"&amp;MONTH(VLOOKUP($A22,選手情報入力シート!$A$3:$M$246,10,FALSE))*100+DAY(VLOOKUP($A22,選手情報入力シート!$A$3:$M$246,10,FALSE)),MONTH(VLOOKUP($A22,選手情報入力シート!$A$3:$M$246,10,FALSE))*100+DAY(VLOOKUP($A22,選手情報入力シート!$A$3:$M$246,10,FALSE))))</f>
        <v/>
      </c>
      <c r="O22" s="178" t="str">
        <f>IF($A22="","",VLOOKUP($A22,選手情報入力シート!$A$3:$M$246,12,FALSE))</f>
        <v/>
      </c>
      <c r="P22" s="178" t="str">
        <f>IF($A22="","",VLOOKUP($A22,選手情報入力シート!$A$3:$M$246,11,FALSE))</f>
        <v/>
      </c>
      <c r="Q22" s="178">
        <f>Q21</f>
        <v>4</v>
      </c>
      <c r="R22" s="178">
        <f>所属情報入力シート!$A$2</f>
        <v>0</v>
      </c>
      <c r="S22" s="178" t="str">
        <f>所属情報入力シート!$C$2</f>
        <v/>
      </c>
      <c r="T22" s="178" t="str">
        <f>所属情報入力シート!$D$2</f>
        <v/>
      </c>
      <c r="U22" s="178" t="str">
        <f>所属情報入力シート!$E$2</f>
        <v/>
      </c>
      <c r="V22" s="178" t="str">
        <f>所属情報入力シート!$F$2</f>
        <v/>
      </c>
      <c r="W22" s="178" t="str">
        <f>所属情報入力シート!$G$2</f>
        <v/>
      </c>
      <c r="X22" s="178"/>
      <c r="Y22" s="178">
        <v>2</v>
      </c>
      <c r="Z22" s="269" t="str">
        <f>IF(データとりまとめシート!$H4="","",データとりまとめシート!$H4)</f>
        <v/>
      </c>
      <c r="AA22" s="178" t="str">
        <f>IF(Z22="","",データとりまとめシート!$J4)</f>
        <v/>
      </c>
      <c r="AB22" s="269" t="str">
        <f>IF(Z22="","",データとりまとめシート!$W$27)</f>
        <v/>
      </c>
      <c r="AC22" s="264" t="str">
        <f>IF(Z22="","",データとりまとめシート!$K4)</f>
        <v/>
      </c>
      <c r="AD22" s="178" t="str">
        <f t="shared" ref="AD22:AD26" si="15">IF(Z22="","",0)</f>
        <v/>
      </c>
      <c r="AE22" s="178" t="str">
        <f t="shared" ref="AE22:AE26" si="16">IF(Z22="","",IF(AC22="",0,2))</f>
        <v/>
      </c>
      <c r="AF22" s="178" t="str">
        <f>IF(データとりまとめシート!$A41="","",データとりまとめシート!$A41)</f>
        <v/>
      </c>
      <c r="AG22" s="178" t="str">
        <f>IF($AF22="","",VLOOKUP($AF22,NANS取り込みシート!$A:$P,2,FALSE))</f>
        <v/>
      </c>
      <c r="AH22" s="178"/>
      <c r="AI22" s="178"/>
      <c r="AJ22" s="178" t="str">
        <f>IF($AF22="","",VLOOKUP($AF22,NANS取り込みシート!$A:$P,5,FALSE))</f>
        <v/>
      </c>
      <c r="AK22" s="178" t="str">
        <f>IF($AF22="","",VLOOKUP($AF22,NANS取り込みシート!$A:$P,6,FALSE))</f>
        <v/>
      </c>
      <c r="AL22" s="178" t="str">
        <f>IF($AF22="","",VLOOKUP($AF22,NANS取り込みシート!$A:$P,7,FALSE))</f>
        <v/>
      </c>
      <c r="AM22" s="178"/>
      <c r="AN22" s="178" t="str">
        <f>IF($AF22="","",VLOOKUP($AF22,NANS取り込みシート!$A:$P,9,FALSE))</f>
        <v/>
      </c>
      <c r="AO22" s="178" t="str">
        <f>IF($AF22="","",VLOOKUP($AF22,NANS取り込みシート!$A:$P,10,FALSE))</f>
        <v/>
      </c>
      <c r="AP22" s="178" t="str">
        <f>IF($AF22="","",VLOOKUP($AF22,NANS取り込みシート!$A:$P,11,FALSE))</f>
        <v/>
      </c>
      <c r="AQ22" s="178" t="str">
        <f>IF($AF22="","",VLOOKUP($AF22,NANS取り込みシート!$A:$P,12,FALSE))</f>
        <v/>
      </c>
      <c r="AR22" s="178" t="str">
        <f>IF($AF22="","",VLOOKUP($AF22,NANS取り込みシート!$A:$P,13,FALSE))</f>
        <v/>
      </c>
      <c r="AS22" s="265" t="str">
        <f>IF($AF22="","",VLOOKUP($AF22,NANS取り込みシート!$A:$P,14,FALSE))</f>
        <v/>
      </c>
      <c r="AT22" s="178" t="str">
        <f>IF($AF22="","",VLOOKUP($AF22,NANS取り込みシート!$A:$P,15,FALSE))</f>
        <v/>
      </c>
      <c r="AU22" s="265" t="str">
        <f>IF($AF22="","",VLOOKUP($AF22,NANS取り込みシート!$A:$P,16,FALSE))</f>
        <v/>
      </c>
      <c r="AV22" s="178" t="str">
        <f>IF(データとりまとめシート!$E41="","",データとりまとめシート!$E41)</f>
        <v/>
      </c>
      <c r="AW22" s="264" t="str">
        <f>IF(データとりまとめシート!$G41="","",データとりまとめシート!$G41)</f>
        <v/>
      </c>
      <c r="AX22" s="178" t="str">
        <f t="shared" si="2"/>
        <v/>
      </c>
      <c r="AY22" s="178" t="str">
        <f t="shared" si="3"/>
        <v/>
      </c>
      <c r="AZ22" s="178" t="str">
        <f>IF(データとりまとめシート!$I41="","",データとりまとめシート!$I41)</f>
        <v/>
      </c>
      <c r="BA22" s="264" t="str">
        <f>IF(データとりまとめシート!$K41="","",データとりまとめシート!$K41)</f>
        <v/>
      </c>
      <c r="BB22" s="178" t="str">
        <f t="shared" si="4"/>
        <v/>
      </c>
      <c r="BC22" s="178" t="str">
        <f t="shared" si="5"/>
        <v/>
      </c>
      <c r="BD22" s="178" t="str">
        <f>IF($AF22="","",IF(COUNTIF(データとりまとめシート!$B$12:$B$17,NANS取り込みシート!$AF22)=1,データとりまとめシート!$W$24,IF(COUNTIF(データとりまとめシート!$B$3:$B$8,NANS取り込みシート!$AF22)=1,データとりまとめシート!$W$25,IF(COUNTIF(データとりまとめシート!$H$12:$H$17,NANS取り込みシート!$AF22)=1,データとりまとめシート!$W$26,IF(COUNTIF(データとりまとめシート!$H$3:$H$8,NANS取り込みシート!$AF22)=1,データとりまとめシート!$W$27,"")))))</f>
        <v/>
      </c>
      <c r="BE22" s="264" t="str">
        <f>IF(BD22=データとりまとめシート!$W$24,IF(データとりまとめシート!$E$12="","",データとりまとめシート!$E$12),"")&amp;IF(BD22=データとりまとめシート!$W$25,IF(データとりまとめシート!$E$3="","",データとりまとめシート!$E$3),"")&amp;IF(BD22=データとりまとめシート!$W$26,IF(データとりまとめシート!$K$12="","",データとりまとめシート!$K$12),"")&amp;IF(BD22=データとりまとめシート!$W$27,IF(データとりまとめシート!$K$3="","",データとりまとめシート!$K$3),"")</f>
        <v/>
      </c>
      <c r="BF22" s="178" t="str">
        <f t="shared" si="6"/>
        <v/>
      </c>
      <c r="BG22" s="178" t="str">
        <f t="shared" si="7"/>
        <v/>
      </c>
    </row>
    <row r="23" spans="1:59">
      <c r="A23" s="178" t="str">
        <f>IF(選手情報入力シート!A23="","",選手情報入力シート!A23)</f>
        <v/>
      </c>
      <c r="B23" s="178" t="str">
        <f>IF($A23="","",所属情報入力シート!$A$2)</f>
        <v/>
      </c>
      <c r="C23" s="178"/>
      <c r="D23" s="178"/>
      <c r="E23" s="178" t="str">
        <f>IF($A23="","",VLOOKUP($A23,選手情報入力シート!$A$3:$M$246,2,FALSE))</f>
        <v/>
      </c>
      <c r="F23" s="178" t="str">
        <f>IF($A23="","",VLOOKUP($A23,選手情報入力シート!$A$3:$M$246,3,FALSE)&amp;" "&amp;VLOOKUP($A23,選手情報入力シート!$A$3:$M$246,4,FALSE))</f>
        <v/>
      </c>
      <c r="G23" s="178" t="str">
        <f>IF($A23="","",ASC(VLOOKUP($A23,選手情報入力シート!$A$3:$M$246,5,FALSE)))</f>
        <v/>
      </c>
      <c r="H23" s="178"/>
      <c r="I23" s="178" t="str">
        <f>IF($A23="","",ASC(VLOOKUP($A23,選手情報入力シート!$A$3:$M$246,6,FALSE)))</f>
        <v/>
      </c>
      <c r="J23" s="178" t="str">
        <f>IF($A23="","",VLOOKUP($A23,選手情報入力シート!$A$3:$M$246,7,FALSE))</f>
        <v/>
      </c>
      <c r="K23" s="178" t="str">
        <f>IF($A23="","",VLOOKUP($A23,選手情報入力シート!$A$3:$M$246,8,FALSE))</f>
        <v/>
      </c>
      <c r="L23" s="178" t="str">
        <f>IF($A23="","",VLOOKUP($A23,選手情報入力シート!$A$3:$M$246,9,FALSE))</f>
        <v/>
      </c>
      <c r="M23" s="178" t="str">
        <f>IF($A23="","",YEAR(VLOOKUP($A23,選手情報入力シート!$A$3:$M$246,10,FALSE)))</f>
        <v/>
      </c>
      <c r="N23" s="265" t="str">
        <f>IF($A23="","",IF(MONTH(VLOOKUP($A23,選手情報入力シート!$A$3:$M$246,10,FALSE))&lt;10,"0"&amp;MONTH(VLOOKUP($A23,選手情報入力シート!$A$3:$M$246,10,FALSE))*100+DAY(VLOOKUP($A23,選手情報入力シート!$A$3:$M$246,10,FALSE)),MONTH(VLOOKUP($A23,選手情報入力シート!$A$3:$M$246,10,FALSE))*100+DAY(VLOOKUP($A23,選手情報入力シート!$A$3:$M$246,10,FALSE))))</f>
        <v/>
      </c>
      <c r="O23" s="178" t="str">
        <f>IF($A23="","",VLOOKUP($A23,選手情報入力シート!$A$3:$M$246,12,FALSE))</f>
        <v/>
      </c>
      <c r="P23" s="178" t="str">
        <f>IF($A23="","",VLOOKUP($A23,選手情報入力シート!$A$3:$M$246,11,FALSE))</f>
        <v/>
      </c>
      <c r="Q23" s="178">
        <f t="shared" ref="Q23:Q26" si="17">Q22</f>
        <v>4</v>
      </c>
      <c r="R23" s="178">
        <f>所属情報入力シート!$A$2</f>
        <v>0</v>
      </c>
      <c r="S23" s="178" t="str">
        <f>所属情報入力シート!$C$2</f>
        <v/>
      </c>
      <c r="T23" s="178" t="str">
        <f>所属情報入力シート!$D$2</f>
        <v/>
      </c>
      <c r="U23" s="178" t="str">
        <f>所属情報入力シート!$E$2</f>
        <v/>
      </c>
      <c r="V23" s="178" t="str">
        <f>所属情報入力シート!$F$2</f>
        <v/>
      </c>
      <c r="W23" s="178" t="str">
        <f>所属情報入力シート!$G$2</f>
        <v/>
      </c>
      <c r="X23" s="178"/>
      <c r="Y23" s="178">
        <v>3</v>
      </c>
      <c r="Z23" s="269" t="str">
        <f>IF(データとりまとめシート!$H5="","",データとりまとめシート!$H5)</f>
        <v/>
      </c>
      <c r="AA23" s="178" t="str">
        <f>IF(Z23="","",データとりまとめシート!$J5)</f>
        <v/>
      </c>
      <c r="AB23" s="269" t="str">
        <f>IF(Z23="","",データとりまとめシート!$W$27)</f>
        <v/>
      </c>
      <c r="AC23" s="264" t="str">
        <f>IF(Z23="","",データとりまとめシート!$K5)</f>
        <v/>
      </c>
      <c r="AD23" s="178" t="str">
        <f t="shared" si="15"/>
        <v/>
      </c>
      <c r="AE23" s="178" t="str">
        <f t="shared" si="16"/>
        <v/>
      </c>
      <c r="AF23" s="178" t="str">
        <f>IF(データとりまとめシート!$A42="","",データとりまとめシート!$A42)</f>
        <v/>
      </c>
      <c r="AG23" s="178" t="str">
        <f>IF($AF23="","",VLOOKUP($AF23,NANS取り込みシート!$A:$P,2,FALSE))</f>
        <v/>
      </c>
      <c r="AH23" s="178"/>
      <c r="AI23" s="178"/>
      <c r="AJ23" s="178" t="str">
        <f>IF($AF23="","",VLOOKUP($AF23,NANS取り込みシート!$A:$P,5,FALSE))</f>
        <v/>
      </c>
      <c r="AK23" s="178" t="str">
        <f>IF($AF23="","",VLOOKUP($AF23,NANS取り込みシート!$A:$P,6,FALSE))</f>
        <v/>
      </c>
      <c r="AL23" s="178" t="str">
        <f>IF($AF23="","",VLOOKUP($AF23,NANS取り込みシート!$A:$P,7,FALSE))</f>
        <v/>
      </c>
      <c r="AM23" s="178"/>
      <c r="AN23" s="178" t="str">
        <f>IF($AF23="","",VLOOKUP($AF23,NANS取り込みシート!$A:$P,9,FALSE))</f>
        <v/>
      </c>
      <c r="AO23" s="178" t="str">
        <f>IF($AF23="","",VLOOKUP($AF23,NANS取り込みシート!$A:$P,10,FALSE))</f>
        <v/>
      </c>
      <c r="AP23" s="178" t="str">
        <f>IF($AF23="","",VLOOKUP($AF23,NANS取り込みシート!$A:$P,11,FALSE))</f>
        <v/>
      </c>
      <c r="AQ23" s="178" t="str">
        <f>IF($AF23="","",VLOOKUP($AF23,NANS取り込みシート!$A:$P,12,FALSE))</f>
        <v/>
      </c>
      <c r="AR23" s="178" t="str">
        <f>IF($AF23="","",VLOOKUP($AF23,NANS取り込みシート!$A:$P,13,FALSE))</f>
        <v/>
      </c>
      <c r="AS23" s="265" t="str">
        <f>IF($AF23="","",VLOOKUP($AF23,NANS取り込みシート!$A:$P,14,FALSE))</f>
        <v/>
      </c>
      <c r="AT23" s="178" t="str">
        <f>IF($AF23="","",VLOOKUP($AF23,NANS取り込みシート!$A:$P,15,FALSE))</f>
        <v/>
      </c>
      <c r="AU23" s="265" t="str">
        <f>IF($AF23="","",VLOOKUP($AF23,NANS取り込みシート!$A:$P,16,FALSE))</f>
        <v/>
      </c>
      <c r="AV23" s="178" t="str">
        <f>IF(データとりまとめシート!$E42="","",データとりまとめシート!$E42)</f>
        <v/>
      </c>
      <c r="AW23" s="264" t="str">
        <f>IF(データとりまとめシート!$G42="","",データとりまとめシート!$G42)</f>
        <v/>
      </c>
      <c r="AX23" s="178" t="str">
        <f t="shared" si="2"/>
        <v/>
      </c>
      <c r="AY23" s="178" t="str">
        <f t="shared" si="3"/>
        <v/>
      </c>
      <c r="AZ23" s="178" t="str">
        <f>IF(データとりまとめシート!$I42="","",データとりまとめシート!$I42)</f>
        <v/>
      </c>
      <c r="BA23" s="264" t="str">
        <f>IF(データとりまとめシート!$K42="","",データとりまとめシート!$K42)</f>
        <v/>
      </c>
      <c r="BB23" s="178" t="str">
        <f t="shared" si="4"/>
        <v/>
      </c>
      <c r="BC23" s="178" t="str">
        <f t="shared" si="5"/>
        <v/>
      </c>
      <c r="BD23" s="178" t="str">
        <f>IF($AF23="","",IF(COUNTIF(データとりまとめシート!$B$12:$B$17,NANS取り込みシート!$AF23)=1,データとりまとめシート!$W$24,IF(COUNTIF(データとりまとめシート!$B$3:$B$8,NANS取り込みシート!$AF23)=1,データとりまとめシート!$W$25,IF(COUNTIF(データとりまとめシート!$H$12:$H$17,NANS取り込みシート!$AF23)=1,データとりまとめシート!$W$26,IF(COUNTIF(データとりまとめシート!$H$3:$H$8,NANS取り込みシート!$AF23)=1,データとりまとめシート!$W$27,"")))))</f>
        <v/>
      </c>
      <c r="BE23" s="264" t="str">
        <f>IF(BD23=データとりまとめシート!$W$24,IF(データとりまとめシート!$E$12="","",データとりまとめシート!$E$12),"")&amp;IF(BD23=データとりまとめシート!$W$25,IF(データとりまとめシート!$E$3="","",データとりまとめシート!$E$3),"")&amp;IF(BD23=データとりまとめシート!$W$26,IF(データとりまとめシート!$K$12="","",データとりまとめシート!$K$12),"")&amp;IF(BD23=データとりまとめシート!$W$27,IF(データとりまとめシート!$K$3="","",データとりまとめシート!$K$3),"")</f>
        <v/>
      </c>
      <c r="BF23" s="178" t="str">
        <f t="shared" si="6"/>
        <v/>
      </c>
      <c r="BG23" s="178" t="str">
        <f t="shared" si="7"/>
        <v/>
      </c>
    </row>
    <row r="24" spans="1:59">
      <c r="A24" s="178" t="str">
        <f>IF(選手情報入力シート!A24="","",選手情報入力シート!A24)</f>
        <v/>
      </c>
      <c r="B24" s="178" t="str">
        <f>IF($A24="","",所属情報入力シート!$A$2)</f>
        <v/>
      </c>
      <c r="C24" s="178"/>
      <c r="D24" s="178"/>
      <c r="E24" s="178" t="str">
        <f>IF($A24="","",VLOOKUP($A24,選手情報入力シート!$A$3:$M$246,2,FALSE))</f>
        <v/>
      </c>
      <c r="F24" s="178" t="str">
        <f>IF($A24="","",VLOOKUP($A24,選手情報入力シート!$A$3:$M$246,3,FALSE)&amp;" "&amp;VLOOKUP($A24,選手情報入力シート!$A$3:$M$246,4,FALSE))</f>
        <v/>
      </c>
      <c r="G24" s="178" t="str">
        <f>IF($A24="","",ASC(VLOOKUP($A24,選手情報入力シート!$A$3:$M$246,5,FALSE)))</f>
        <v/>
      </c>
      <c r="H24" s="178"/>
      <c r="I24" s="178" t="str">
        <f>IF($A24="","",ASC(VLOOKUP($A24,選手情報入力シート!$A$3:$M$246,6,FALSE)))</f>
        <v/>
      </c>
      <c r="J24" s="178" t="str">
        <f>IF($A24="","",VLOOKUP($A24,選手情報入力シート!$A$3:$M$246,7,FALSE))</f>
        <v/>
      </c>
      <c r="K24" s="178" t="str">
        <f>IF($A24="","",VLOOKUP($A24,選手情報入力シート!$A$3:$M$246,8,FALSE))</f>
        <v/>
      </c>
      <c r="L24" s="178" t="str">
        <f>IF($A24="","",VLOOKUP($A24,選手情報入力シート!$A$3:$M$246,9,FALSE))</f>
        <v/>
      </c>
      <c r="M24" s="178" t="str">
        <f>IF($A24="","",YEAR(VLOOKUP($A24,選手情報入力シート!$A$3:$M$246,10,FALSE)))</f>
        <v/>
      </c>
      <c r="N24" s="265" t="str">
        <f>IF($A24="","",IF(MONTH(VLOOKUP($A24,選手情報入力シート!$A$3:$M$246,10,FALSE))&lt;10,"0"&amp;MONTH(VLOOKUP($A24,選手情報入力シート!$A$3:$M$246,10,FALSE))*100+DAY(VLOOKUP($A24,選手情報入力シート!$A$3:$M$246,10,FALSE)),MONTH(VLOOKUP($A24,選手情報入力シート!$A$3:$M$246,10,FALSE))*100+DAY(VLOOKUP($A24,選手情報入力シート!$A$3:$M$246,10,FALSE))))</f>
        <v/>
      </c>
      <c r="O24" s="178" t="str">
        <f>IF($A24="","",VLOOKUP($A24,選手情報入力シート!$A$3:$M$246,12,FALSE))</f>
        <v/>
      </c>
      <c r="P24" s="178" t="str">
        <f>IF($A24="","",VLOOKUP($A24,選手情報入力シート!$A$3:$M$246,11,FALSE))</f>
        <v/>
      </c>
      <c r="Q24" s="178">
        <f t="shared" si="17"/>
        <v>4</v>
      </c>
      <c r="R24" s="178">
        <f>所属情報入力シート!$A$2</f>
        <v>0</v>
      </c>
      <c r="S24" s="178" t="str">
        <f>所属情報入力シート!$C$2</f>
        <v/>
      </c>
      <c r="T24" s="178" t="str">
        <f>所属情報入力シート!$D$2</f>
        <v/>
      </c>
      <c r="U24" s="178" t="str">
        <f>所属情報入力シート!$E$2</f>
        <v/>
      </c>
      <c r="V24" s="178" t="str">
        <f>所属情報入力シート!$F$2</f>
        <v/>
      </c>
      <c r="W24" s="178" t="str">
        <f>所属情報入力シート!$G$2</f>
        <v/>
      </c>
      <c r="X24" s="178"/>
      <c r="Y24" s="178">
        <v>4</v>
      </c>
      <c r="Z24" s="269" t="str">
        <f>IF(データとりまとめシート!$H6="","",データとりまとめシート!$H6)</f>
        <v/>
      </c>
      <c r="AA24" s="178" t="str">
        <f>IF(Z24="","",データとりまとめシート!$J6)</f>
        <v/>
      </c>
      <c r="AB24" s="269" t="str">
        <f>IF(Z24="","",データとりまとめシート!$W$27)</f>
        <v/>
      </c>
      <c r="AC24" s="264" t="str">
        <f>IF(Z24="","",データとりまとめシート!$K6)</f>
        <v/>
      </c>
      <c r="AD24" s="178" t="str">
        <f t="shared" si="15"/>
        <v/>
      </c>
      <c r="AE24" s="178" t="str">
        <f t="shared" si="16"/>
        <v/>
      </c>
      <c r="AF24" s="178" t="str">
        <f>IF(データとりまとめシート!$A43="","",データとりまとめシート!$A43)</f>
        <v/>
      </c>
      <c r="AG24" s="178" t="str">
        <f>IF($AF24="","",VLOOKUP($AF24,NANS取り込みシート!$A:$P,2,FALSE))</f>
        <v/>
      </c>
      <c r="AH24" s="178"/>
      <c r="AI24" s="178"/>
      <c r="AJ24" s="178" t="str">
        <f>IF($AF24="","",VLOOKUP($AF24,NANS取り込みシート!$A:$P,5,FALSE))</f>
        <v/>
      </c>
      <c r="AK24" s="178" t="str">
        <f>IF($AF24="","",VLOOKUP($AF24,NANS取り込みシート!$A:$P,6,FALSE))</f>
        <v/>
      </c>
      <c r="AL24" s="178" t="str">
        <f>IF($AF24="","",VLOOKUP($AF24,NANS取り込みシート!$A:$P,7,FALSE))</f>
        <v/>
      </c>
      <c r="AM24" s="178"/>
      <c r="AN24" s="178" t="str">
        <f>IF($AF24="","",VLOOKUP($AF24,NANS取り込みシート!$A:$P,9,FALSE))</f>
        <v/>
      </c>
      <c r="AO24" s="178" t="str">
        <f>IF($AF24="","",VLOOKUP($AF24,NANS取り込みシート!$A:$P,10,FALSE))</f>
        <v/>
      </c>
      <c r="AP24" s="178" t="str">
        <f>IF($AF24="","",VLOOKUP($AF24,NANS取り込みシート!$A:$P,11,FALSE))</f>
        <v/>
      </c>
      <c r="AQ24" s="178" t="str">
        <f>IF($AF24="","",VLOOKUP($AF24,NANS取り込みシート!$A:$P,12,FALSE))</f>
        <v/>
      </c>
      <c r="AR24" s="178" t="str">
        <f>IF($AF24="","",VLOOKUP($AF24,NANS取り込みシート!$A:$P,13,FALSE))</f>
        <v/>
      </c>
      <c r="AS24" s="265" t="str">
        <f>IF($AF24="","",VLOOKUP($AF24,NANS取り込みシート!$A:$P,14,FALSE))</f>
        <v/>
      </c>
      <c r="AT24" s="178" t="str">
        <f>IF($AF24="","",VLOOKUP($AF24,NANS取り込みシート!$A:$P,15,FALSE))</f>
        <v/>
      </c>
      <c r="AU24" s="265" t="str">
        <f>IF($AF24="","",VLOOKUP($AF24,NANS取り込みシート!$A:$P,16,FALSE))</f>
        <v/>
      </c>
      <c r="AV24" s="178" t="str">
        <f>IF(データとりまとめシート!$E43="","",データとりまとめシート!$E43)</f>
        <v/>
      </c>
      <c r="AW24" s="264" t="str">
        <f>IF(データとりまとめシート!$G43="","",データとりまとめシート!$G43)</f>
        <v/>
      </c>
      <c r="AX24" s="178" t="str">
        <f t="shared" si="2"/>
        <v/>
      </c>
      <c r="AY24" s="178" t="str">
        <f t="shared" si="3"/>
        <v/>
      </c>
      <c r="AZ24" s="178" t="str">
        <f>IF(データとりまとめシート!$I43="","",データとりまとめシート!$I43)</f>
        <v/>
      </c>
      <c r="BA24" s="264" t="str">
        <f>IF(データとりまとめシート!$K43="","",データとりまとめシート!$K43)</f>
        <v/>
      </c>
      <c r="BB24" s="178" t="str">
        <f t="shared" si="4"/>
        <v/>
      </c>
      <c r="BC24" s="178" t="str">
        <f t="shared" si="5"/>
        <v/>
      </c>
      <c r="BD24" s="178" t="str">
        <f>IF($AF24="","",IF(COUNTIF(データとりまとめシート!$B$12:$B$17,NANS取り込みシート!$AF24)=1,データとりまとめシート!$W$24,IF(COUNTIF(データとりまとめシート!$B$3:$B$8,NANS取り込みシート!$AF24)=1,データとりまとめシート!$W$25,IF(COUNTIF(データとりまとめシート!$H$12:$H$17,NANS取り込みシート!$AF24)=1,データとりまとめシート!$W$26,IF(COUNTIF(データとりまとめシート!$H$3:$H$8,NANS取り込みシート!$AF24)=1,データとりまとめシート!$W$27,"")))))</f>
        <v/>
      </c>
      <c r="BE24" s="264" t="str">
        <f>IF(BD24=データとりまとめシート!$W$24,IF(データとりまとめシート!$E$12="","",データとりまとめシート!$E$12),"")&amp;IF(BD24=データとりまとめシート!$W$25,IF(データとりまとめシート!$E$3="","",データとりまとめシート!$E$3),"")&amp;IF(BD24=データとりまとめシート!$W$26,IF(データとりまとめシート!$K$12="","",データとりまとめシート!$K$12),"")&amp;IF(BD24=データとりまとめシート!$W$27,IF(データとりまとめシート!$K$3="","",データとりまとめシート!$K$3),"")</f>
        <v/>
      </c>
      <c r="BF24" s="178" t="str">
        <f t="shared" si="6"/>
        <v/>
      </c>
      <c r="BG24" s="178" t="str">
        <f t="shared" si="7"/>
        <v/>
      </c>
    </row>
    <row r="25" spans="1:59">
      <c r="A25" s="178" t="str">
        <f>IF(選手情報入力シート!A25="","",選手情報入力シート!A25)</f>
        <v/>
      </c>
      <c r="B25" s="178" t="str">
        <f>IF($A25="","",所属情報入力シート!$A$2)</f>
        <v/>
      </c>
      <c r="C25" s="178"/>
      <c r="D25" s="178"/>
      <c r="E25" s="178" t="str">
        <f>IF($A25="","",VLOOKUP($A25,選手情報入力シート!$A$3:$M$246,2,FALSE))</f>
        <v/>
      </c>
      <c r="F25" s="178" t="str">
        <f>IF($A25="","",VLOOKUP($A25,選手情報入力シート!$A$3:$M$246,3,FALSE)&amp;" "&amp;VLOOKUP($A25,選手情報入力シート!$A$3:$M$246,4,FALSE))</f>
        <v/>
      </c>
      <c r="G25" s="178" t="str">
        <f>IF($A25="","",ASC(VLOOKUP($A25,選手情報入力シート!$A$3:$M$246,5,FALSE)))</f>
        <v/>
      </c>
      <c r="H25" s="178"/>
      <c r="I25" s="178" t="str">
        <f>IF($A25="","",ASC(VLOOKUP($A25,選手情報入力シート!$A$3:$M$246,6,FALSE)))</f>
        <v/>
      </c>
      <c r="J25" s="178" t="str">
        <f>IF($A25="","",VLOOKUP($A25,選手情報入力シート!$A$3:$M$246,7,FALSE))</f>
        <v/>
      </c>
      <c r="K25" s="178" t="str">
        <f>IF($A25="","",VLOOKUP($A25,選手情報入力シート!$A$3:$M$246,8,FALSE))</f>
        <v/>
      </c>
      <c r="L25" s="178" t="str">
        <f>IF($A25="","",VLOOKUP($A25,選手情報入力シート!$A$3:$M$246,9,FALSE))</f>
        <v/>
      </c>
      <c r="M25" s="178" t="str">
        <f>IF($A25="","",YEAR(VLOOKUP($A25,選手情報入力シート!$A$3:$M$246,10,FALSE)))</f>
        <v/>
      </c>
      <c r="N25" s="265" t="str">
        <f>IF($A25="","",IF(MONTH(VLOOKUP($A25,選手情報入力シート!$A$3:$M$246,10,FALSE))&lt;10,"0"&amp;MONTH(VLOOKUP($A25,選手情報入力シート!$A$3:$M$246,10,FALSE))*100+DAY(VLOOKUP($A25,選手情報入力シート!$A$3:$M$246,10,FALSE)),MONTH(VLOOKUP($A25,選手情報入力シート!$A$3:$M$246,10,FALSE))*100+DAY(VLOOKUP($A25,選手情報入力シート!$A$3:$M$246,10,FALSE))))</f>
        <v/>
      </c>
      <c r="O25" s="178" t="str">
        <f>IF($A25="","",VLOOKUP($A25,選手情報入力シート!$A$3:$M$246,12,FALSE))</f>
        <v/>
      </c>
      <c r="P25" s="178" t="str">
        <f>IF($A25="","",VLOOKUP($A25,選手情報入力シート!$A$3:$M$246,11,FALSE))</f>
        <v/>
      </c>
      <c r="Q25" s="178">
        <f t="shared" si="17"/>
        <v>4</v>
      </c>
      <c r="R25" s="178">
        <f>所属情報入力シート!$A$2</f>
        <v>0</v>
      </c>
      <c r="S25" s="178" t="str">
        <f>所属情報入力シート!$C$2</f>
        <v/>
      </c>
      <c r="T25" s="178" t="str">
        <f>所属情報入力シート!$D$2</f>
        <v/>
      </c>
      <c r="U25" s="178" t="str">
        <f>所属情報入力シート!$E$2</f>
        <v/>
      </c>
      <c r="V25" s="178" t="str">
        <f>所属情報入力シート!$F$2</f>
        <v/>
      </c>
      <c r="W25" s="178" t="str">
        <f>所属情報入力シート!$G$2</f>
        <v/>
      </c>
      <c r="X25" s="178"/>
      <c r="Y25" s="178">
        <v>5</v>
      </c>
      <c r="Z25" s="269" t="str">
        <f>IF(データとりまとめシート!$H7="","",データとりまとめシート!$H7)</f>
        <v/>
      </c>
      <c r="AA25" s="178" t="str">
        <f>IF(Z25="","",データとりまとめシート!$J7)</f>
        <v/>
      </c>
      <c r="AB25" s="269" t="str">
        <f>IF(Z25="","",データとりまとめシート!$W$27)</f>
        <v/>
      </c>
      <c r="AC25" s="264" t="str">
        <f>IF(Z25="","",データとりまとめシート!$K7)</f>
        <v/>
      </c>
      <c r="AD25" s="178" t="str">
        <f t="shared" si="15"/>
        <v/>
      </c>
      <c r="AE25" s="178" t="str">
        <f t="shared" si="16"/>
        <v/>
      </c>
      <c r="AF25" s="178" t="str">
        <f>IF(データとりまとめシート!$A44="","",データとりまとめシート!$A44)</f>
        <v/>
      </c>
      <c r="AG25" s="178" t="str">
        <f>IF($AF25="","",VLOOKUP($AF25,NANS取り込みシート!$A:$P,2,FALSE))</f>
        <v/>
      </c>
      <c r="AH25" s="178"/>
      <c r="AI25" s="178"/>
      <c r="AJ25" s="178" t="str">
        <f>IF($AF25="","",VLOOKUP($AF25,NANS取り込みシート!$A:$P,5,FALSE))</f>
        <v/>
      </c>
      <c r="AK25" s="178" t="str">
        <f>IF($AF25="","",VLOOKUP($AF25,NANS取り込みシート!$A:$P,6,FALSE))</f>
        <v/>
      </c>
      <c r="AL25" s="178" t="str">
        <f>IF($AF25="","",VLOOKUP($AF25,NANS取り込みシート!$A:$P,7,FALSE))</f>
        <v/>
      </c>
      <c r="AM25" s="178"/>
      <c r="AN25" s="178" t="str">
        <f>IF($AF25="","",VLOOKUP($AF25,NANS取り込みシート!$A:$P,9,FALSE))</f>
        <v/>
      </c>
      <c r="AO25" s="178" t="str">
        <f>IF($AF25="","",VLOOKUP($AF25,NANS取り込みシート!$A:$P,10,FALSE))</f>
        <v/>
      </c>
      <c r="AP25" s="178" t="str">
        <f>IF($AF25="","",VLOOKUP($AF25,NANS取り込みシート!$A:$P,11,FALSE))</f>
        <v/>
      </c>
      <c r="AQ25" s="178" t="str">
        <f>IF($AF25="","",VLOOKUP($AF25,NANS取り込みシート!$A:$P,12,FALSE))</f>
        <v/>
      </c>
      <c r="AR25" s="178" t="str">
        <f>IF($AF25="","",VLOOKUP($AF25,NANS取り込みシート!$A:$P,13,FALSE))</f>
        <v/>
      </c>
      <c r="AS25" s="265" t="str">
        <f>IF($AF25="","",VLOOKUP($AF25,NANS取り込みシート!$A:$P,14,FALSE))</f>
        <v/>
      </c>
      <c r="AT25" s="178" t="str">
        <f>IF($AF25="","",VLOOKUP($AF25,NANS取り込みシート!$A:$P,15,FALSE))</f>
        <v/>
      </c>
      <c r="AU25" s="265" t="str">
        <f>IF($AF25="","",VLOOKUP($AF25,NANS取り込みシート!$A:$P,16,FALSE))</f>
        <v/>
      </c>
      <c r="AV25" s="178" t="str">
        <f>IF(データとりまとめシート!$E44="","",データとりまとめシート!$E44)</f>
        <v/>
      </c>
      <c r="AW25" s="264" t="str">
        <f>IF(データとりまとめシート!$G44="","",データとりまとめシート!$G44)</f>
        <v/>
      </c>
      <c r="AX25" s="178" t="str">
        <f t="shared" si="2"/>
        <v/>
      </c>
      <c r="AY25" s="178" t="str">
        <f t="shared" si="3"/>
        <v/>
      </c>
      <c r="AZ25" s="178" t="str">
        <f>IF(データとりまとめシート!$I44="","",データとりまとめシート!$I44)</f>
        <v/>
      </c>
      <c r="BA25" s="264" t="str">
        <f>IF(データとりまとめシート!$K44="","",データとりまとめシート!$K44)</f>
        <v/>
      </c>
      <c r="BB25" s="178" t="str">
        <f t="shared" si="4"/>
        <v/>
      </c>
      <c r="BC25" s="178" t="str">
        <f t="shared" si="5"/>
        <v/>
      </c>
      <c r="BD25" s="178" t="str">
        <f>IF($AF25="","",IF(COUNTIF(データとりまとめシート!$B$12:$B$17,NANS取り込みシート!$AF25)=1,データとりまとめシート!$W$24,IF(COUNTIF(データとりまとめシート!$B$3:$B$8,NANS取り込みシート!$AF25)=1,データとりまとめシート!$W$25,IF(COUNTIF(データとりまとめシート!$H$12:$H$17,NANS取り込みシート!$AF25)=1,データとりまとめシート!$W$26,IF(COUNTIF(データとりまとめシート!$H$3:$H$8,NANS取り込みシート!$AF25)=1,データとりまとめシート!$W$27,"")))))</f>
        <v/>
      </c>
      <c r="BE25" s="264" t="str">
        <f>IF(BD25=データとりまとめシート!$W$24,IF(データとりまとめシート!$E$12="","",データとりまとめシート!$E$12),"")&amp;IF(BD25=データとりまとめシート!$W$25,IF(データとりまとめシート!$E$3="","",データとりまとめシート!$E$3),"")&amp;IF(BD25=データとりまとめシート!$W$26,IF(データとりまとめシート!$K$12="","",データとりまとめシート!$K$12),"")&amp;IF(BD25=データとりまとめシート!$W$27,IF(データとりまとめシート!$K$3="","",データとりまとめシート!$K$3),"")</f>
        <v/>
      </c>
      <c r="BF25" s="178" t="str">
        <f t="shared" si="6"/>
        <v/>
      </c>
      <c r="BG25" s="178" t="str">
        <f t="shared" si="7"/>
        <v/>
      </c>
    </row>
    <row r="26" spans="1:59">
      <c r="A26" s="178" t="str">
        <f>IF(選手情報入力シート!A26="","",選手情報入力シート!A26)</f>
        <v/>
      </c>
      <c r="B26" s="178" t="str">
        <f>IF($A26="","",所属情報入力シート!$A$2)</f>
        <v/>
      </c>
      <c r="C26" s="178"/>
      <c r="D26" s="178"/>
      <c r="E26" s="178" t="str">
        <f>IF($A26="","",VLOOKUP($A26,選手情報入力シート!$A$3:$M$246,2,FALSE))</f>
        <v/>
      </c>
      <c r="F26" s="178" t="str">
        <f>IF($A26="","",VLOOKUP($A26,選手情報入力シート!$A$3:$M$246,3,FALSE)&amp;" "&amp;VLOOKUP($A26,選手情報入力シート!$A$3:$M$246,4,FALSE))</f>
        <v/>
      </c>
      <c r="G26" s="178" t="str">
        <f>IF($A26="","",ASC(VLOOKUP($A26,選手情報入力シート!$A$3:$M$246,5,FALSE)))</f>
        <v/>
      </c>
      <c r="H26" s="178"/>
      <c r="I26" s="178" t="str">
        <f>IF($A26="","",ASC(VLOOKUP($A26,選手情報入力シート!$A$3:$M$246,6,FALSE)))</f>
        <v/>
      </c>
      <c r="J26" s="178" t="str">
        <f>IF($A26="","",VLOOKUP($A26,選手情報入力シート!$A$3:$M$246,7,FALSE))</f>
        <v/>
      </c>
      <c r="K26" s="178" t="str">
        <f>IF($A26="","",VLOOKUP($A26,選手情報入力シート!$A$3:$M$246,8,FALSE))</f>
        <v/>
      </c>
      <c r="L26" s="178" t="str">
        <f>IF($A26="","",VLOOKUP($A26,選手情報入力シート!$A$3:$M$246,9,FALSE))</f>
        <v/>
      </c>
      <c r="M26" s="178" t="str">
        <f>IF($A26="","",YEAR(VLOOKUP($A26,選手情報入力シート!$A$3:$M$246,10,FALSE)))</f>
        <v/>
      </c>
      <c r="N26" s="265" t="str">
        <f>IF($A26="","",IF(MONTH(VLOOKUP($A26,選手情報入力シート!$A$3:$M$246,10,FALSE))&lt;10,"0"&amp;MONTH(VLOOKUP($A26,選手情報入力シート!$A$3:$M$246,10,FALSE))*100+DAY(VLOOKUP($A26,選手情報入力シート!$A$3:$M$246,10,FALSE)),MONTH(VLOOKUP($A26,選手情報入力シート!$A$3:$M$246,10,FALSE))*100+DAY(VLOOKUP($A26,選手情報入力シート!$A$3:$M$246,10,FALSE))))</f>
        <v/>
      </c>
      <c r="O26" s="178" t="str">
        <f>IF($A26="","",VLOOKUP($A26,選手情報入力シート!$A$3:$M$246,12,FALSE))</f>
        <v/>
      </c>
      <c r="P26" s="178" t="str">
        <f>IF($A26="","",VLOOKUP($A26,選手情報入力シート!$A$3:$M$246,11,FALSE))</f>
        <v/>
      </c>
      <c r="Q26" s="178">
        <f t="shared" si="17"/>
        <v>4</v>
      </c>
      <c r="R26" s="178">
        <f>所属情報入力シート!$A$2</f>
        <v>0</v>
      </c>
      <c r="S26" s="178" t="str">
        <f>所属情報入力シート!$C$2</f>
        <v/>
      </c>
      <c r="T26" s="178" t="str">
        <f>所属情報入力シート!$D$2</f>
        <v/>
      </c>
      <c r="U26" s="178" t="str">
        <f>所属情報入力シート!$E$2</f>
        <v/>
      </c>
      <c r="V26" s="178" t="str">
        <f>所属情報入力シート!$F$2</f>
        <v/>
      </c>
      <c r="W26" s="178" t="str">
        <f>所属情報入力シート!$G$2</f>
        <v/>
      </c>
      <c r="X26" s="178"/>
      <c r="Y26" s="178">
        <v>6</v>
      </c>
      <c r="Z26" s="269" t="str">
        <f>IF(データとりまとめシート!$H8="","",データとりまとめシート!$H8)</f>
        <v/>
      </c>
      <c r="AA26" s="178" t="str">
        <f>IF(Z26="","",データとりまとめシート!$J8)</f>
        <v/>
      </c>
      <c r="AB26" s="269" t="str">
        <f>IF(Z26="","",データとりまとめシート!$W$27)</f>
        <v/>
      </c>
      <c r="AC26" s="264" t="str">
        <f>IF(Z26="","",データとりまとめシート!$K8)</f>
        <v/>
      </c>
      <c r="AD26" s="178" t="str">
        <f t="shared" si="15"/>
        <v/>
      </c>
      <c r="AE26" s="178" t="str">
        <f t="shared" si="16"/>
        <v/>
      </c>
      <c r="AF26" s="178" t="str">
        <f>IF(データとりまとめシート!$A45="","",データとりまとめシート!$A45)</f>
        <v/>
      </c>
      <c r="AG26" s="178" t="str">
        <f>IF($AF26="","",VLOOKUP($AF26,NANS取り込みシート!$A:$P,2,FALSE))</f>
        <v/>
      </c>
      <c r="AH26" s="178"/>
      <c r="AI26" s="178"/>
      <c r="AJ26" s="178" t="str">
        <f>IF($AF26="","",VLOOKUP($AF26,NANS取り込みシート!$A:$P,5,FALSE))</f>
        <v/>
      </c>
      <c r="AK26" s="178" t="str">
        <f>IF($AF26="","",VLOOKUP($AF26,NANS取り込みシート!$A:$P,6,FALSE))</f>
        <v/>
      </c>
      <c r="AL26" s="178" t="str">
        <f>IF($AF26="","",VLOOKUP($AF26,NANS取り込みシート!$A:$P,7,FALSE))</f>
        <v/>
      </c>
      <c r="AM26" s="178"/>
      <c r="AN26" s="178" t="str">
        <f>IF($AF26="","",VLOOKUP($AF26,NANS取り込みシート!$A:$P,9,FALSE))</f>
        <v/>
      </c>
      <c r="AO26" s="178" t="str">
        <f>IF($AF26="","",VLOOKUP($AF26,NANS取り込みシート!$A:$P,10,FALSE))</f>
        <v/>
      </c>
      <c r="AP26" s="178" t="str">
        <f>IF($AF26="","",VLOOKUP($AF26,NANS取り込みシート!$A:$P,11,FALSE))</f>
        <v/>
      </c>
      <c r="AQ26" s="178" t="str">
        <f>IF($AF26="","",VLOOKUP($AF26,NANS取り込みシート!$A:$P,12,FALSE))</f>
        <v/>
      </c>
      <c r="AR26" s="178" t="str">
        <f>IF($AF26="","",VLOOKUP($AF26,NANS取り込みシート!$A:$P,13,FALSE))</f>
        <v/>
      </c>
      <c r="AS26" s="265" t="str">
        <f>IF($AF26="","",VLOOKUP($AF26,NANS取り込みシート!$A:$P,14,FALSE))</f>
        <v/>
      </c>
      <c r="AT26" s="178" t="str">
        <f>IF($AF26="","",VLOOKUP($AF26,NANS取り込みシート!$A:$P,15,FALSE))</f>
        <v/>
      </c>
      <c r="AU26" s="265" t="str">
        <f>IF($AF26="","",VLOOKUP($AF26,NANS取り込みシート!$A:$P,16,FALSE))</f>
        <v/>
      </c>
      <c r="AV26" s="178" t="str">
        <f>IF(データとりまとめシート!$E45="","",データとりまとめシート!$E45)</f>
        <v/>
      </c>
      <c r="AW26" s="264" t="str">
        <f>IF(データとりまとめシート!$G45="","",データとりまとめシート!$G45)</f>
        <v/>
      </c>
      <c r="AX26" s="178" t="str">
        <f t="shared" si="2"/>
        <v/>
      </c>
      <c r="AY26" s="178" t="str">
        <f t="shared" si="3"/>
        <v/>
      </c>
      <c r="AZ26" s="178" t="str">
        <f>IF(データとりまとめシート!$I45="","",データとりまとめシート!$I45)</f>
        <v/>
      </c>
      <c r="BA26" s="264" t="str">
        <f>IF(データとりまとめシート!$K45="","",データとりまとめシート!$K45)</f>
        <v/>
      </c>
      <c r="BB26" s="178" t="str">
        <f t="shared" si="4"/>
        <v/>
      </c>
      <c r="BC26" s="178" t="str">
        <f t="shared" si="5"/>
        <v/>
      </c>
      <c r="BD26" s="178" t="str">
        <f>IF($AF26="","",IF(COUNTIF(データとりまとめシート!$B$12:$B$17,NANS取り込みシート!$AF26)=1,データとりまとめシート!$W$24,IF(COUNTIF(データとりまとめシート!$B$3:$B$8,NANS取り込みシート!$AF26)=1,データとりまとめシート!$W$25,IF(COUNTIF(データとりまとめシート!$H$12:$H$17,NANS取り込みシート!$AF26)=1,データとりまとめシート!$W$26,IF(COUNTIF(データとりまとめシート!$H$3:$H$8,NANS取り込みシート!$AF26)=1,データとりまとめシート!$W$27,"")))))</f>
        <v/>
      </c>
      <c r="BE26" s="264" t="str">
        <f>IF(BD26=データとりまとめシート!$W$24,IF(データとりまとめシート!$E$12="","",データとりまとめシート!$E$12),"")&amp;IF(BD26=データとりまとめシート!$W$25,IF(データとりまとめシート!$E$3="","",データとりまとめシート!$E$3),"")&amp;IF(BD26=データとりまとめシート!$W$26,IF(データとりまとめシート!$K$12="","",データとりまとめシート!$K$12),"")&amp;IF(BD26=データとりまとめシート!$W$27,IF(データとりまとめシート!$K$3="","",データとりまとめシート!$K$3),"")</f>
        <v/>
      </c>
      <c r="BF26" s="178" t="str">
        <f t="shared" si="6"/>
        <v/>
      </c>
      <c r="BG26" s="178" t="str">
        <f t="shared" si="7"/>
        <v/>
      </c>
    </row>
    <row r="27" spans="1:59">
      <c r="A27" s="178" t="str">
        <f>IF(選手情報入力シート!A27="","",選手情報入力シート!A27)</f>
        <v/>
      </c>
      <c r="B27" s="178" t="str">
        <f>IF($A27="","",所属情報入力シート!$A$2)</f>
        <v/>
      </c>
      <c r="C27" s="178"/>
      <c r="D27" s="178"/>
      <c r="E27" s="178" t="str">
        <f>IF($A27="","",VLOOKUP($A27,選手情報入力シート!$A$3:$M$246,2,FALSE))</f>
        <v/>
      </c>
      <c r="F27" s="178" t="str">
        <f>IF($A27="","",VLOOKUP($A27,選手情報入力シート!$A$3:$M$246,3,FALSE)&amp;" "&amp;VLOOKUP($A27,選手情報入力シート!$A$3:$M$246,4,FALSE))</f>
        <v/>
      </c>
      <c r="G27" s="178" t="str">
        <f>IF($A27="","",ASC(VLOOKUP($A27,選手情報入力シート!$A$3:$M$246,5,FALSE)))</f>
        <v/>
      </c>
      <c r="H27" s="178"/>
      <c r="I27" s="178" t="str">
        <f>IF($A27="","",ASC(VLOOKUP($A27,選手情報入力シート!$A$3:$M$246,6,FALSE)))</f>
        <v/>
      </c>
      <c r="J27" s="178" t="str">
        <f>IF($A27="","",VLOOKUP($A27,選手情報入力シート!$A$3:$M$246,7,FALSE))</f>
        <v/>
      </c>
      <c r="K27" s="178" t="str">
        <f>IF($A27="","",VLOOKUP($A27,選手情報入力シート!$A$3:$M$246,8,FALSE))</f>
        <v/>
      </c>
      <c r="L27" s="178" t="str">
        <f>IF($A27="","",VLOOKUP($A27,選手情報入力シート!$A$3:$M$246,9,FALSE))</f>
        <v/>
      </c>
      <c r="M27" s="178" t="str">
        <f>IF($A27="","",YEAR(VLOOKUP($A27,選手情報入力シート!$A$3:$M$246,10,FALSE)))</f>
        <v/>
      </c>
      <c r="N27" s="265" t="str">
        <f>IF($A27="","",IF(MONTH(VLOOKUP($A27,選手情報入力シート!$A$3:$M$246,10,FALSE))&lt;10,"0"&amp;MONTH(VLOOKUP($A27,選手情報入力シート!$A$3:$M$246,10,FALSE))*100+DAY(VLOOKUP($A27,選手情報入力シート!$A$3:$M$246,10,FALSE)),MONTH(VLOOKUP($A27,選手情報入力シート!$A$3:$M$246,10,FALSE))*100+DAY(VLOOKUP($A27,選手情報入力シート!$A$3:$M$246,10,FALSE))))</f>
        <v/>
      </c>
      <c r="O27" s="178" t="str">
        <f>IF($A27="","",VLOOKUP($A27,選手情報入力シート!$A$3:$M$246,12,FALSE))</f>
        <v/>
      </c>
      <c r="P27" s="178" t="str">
        <f>IF($A27="","",VLOOKUP($A27,選手情報入力シート!$A$3:$M$246,11,FALSE))</f>
        <v/>
      </c>
      <c r="AF27" s="178" t="str">
        <f>IF(データとりまとめシート!$A46="","",データとりまとめシート!$A46)</f>
        <v/>
      </c>
      <c r="AG27" s="178" t="str">
        <f>IF($AF27="","",VLOOKUP($AF27,NANS取り込みシート!$A:$P,2,FALSE))</f>
        <v/>
      </c>
      <c r="AH27" s="178"/>
      <c r="AI27" s="178"/>
      <c r="AJ27" s="178" t="str">
        <f>IF($AF27="","",VLOOKUP($AF27,NANS取り込みシート!$A:$P,5,FALSE))</f>
        <v/>
      </c>
      <c r="AK27" s="178" t="str">
        <f>IF($AF27="","",VLOOKUP($AF27,NANS取り込みシート!$A:$P,6,FALSE))</f>
        <v/>
      </c>
      <c r="AL27" s="178" t="str">
        <f>IF($AF27="","",VLOOKUP($AF27,NANS取り込みシート!$A:$P,7,FALSE))</f>
        <v/>
      </c>
      <c r="AM27" s="178"/>
      <c r="AN27" s="178" t="str">
        <f>IF($AF27="","",VLOOKUP($AF27,NANS取り込みシート!$A:$P,9,FALSE))</f>
        <v/>
      </c>
      <c r="AO27" s="178" t="str">
        <f>IF($AF27="","",VLOOKUP($AF27,NANS取り込みシート!$A:$P,10,FALSE))</f>
        <v/>
      </c>
      <c r="AP27" s="178" t="str">
        <f>IF($AF27="","",VLOOKUP($AF27,NANS取り込みシート!$A:$P,11,FALSE))</f>
        <v/>
      </c>
      <c r="AQ27" s="178" t="str">
        <f>IF($AF27="","",VLOOKUP($AF27,NANS取り込みシート!$A:$P,12,FALSE))</f>
        <v/>
      </c>
      <c r="AR27" s="178" t="str">
        <f>IF($AF27="","",VLOOKUP($AF27,NANS取り込みシート!$A:$P,13,FALSE))</f>
        <v/>
      </c>
      <c r="AS27" s="265" t="str">
        <f>IF($AF27="","",VLOOKUP($AF27,NANS取り込みシート!$A:$P,14,FALSE))</f>
        <v/>
      </c>
      <c r="AT27" s="178" t="str">
        <f>IF($AF27="","",VLOOKUP($AF27,NANS取り込みシート!$A:$P,15,FALSE))</f>
        <v/>
      </c>
      <c r="AU27" s="265" t="str">
        <f>IF($AF27="","",VLOOKUP($AF27,NANS取り込みシート!$A:$P,16,FALSE))</f>
        <v/>
      </c>
      <c r="AV27" s="178" t="str">
        <f>IF(データとりまとめシート!$E46="","",データとりまとめシート!$E46)</f>
        <v/>
      </c>
      <c r="AW27" s="264" t="str">
        <f>IF(データとりまとめシート!$G46="","",データとりまとめシート!$G46)</f>
        <v/>
      </c>
      <c r="AX27" s="178" t="str">
        <f t="shared" si="2"/>
        <v/>
      </c>
      <c r="AY27" s="178" t="str">
        <f t="shared" si="3"/>
        <v/>
      </c>
      <c r="AZ27" s="178" t="str">
        <f>IF(データとりまとめシート!$I46="","",データとりまとめシート!$I46)</f>
        <v/>
      </c>
      <c r="BA27" s="264" t="str">
        <f>IF(データとりまとめシート!$K46="","",データとりまとめシート!$K46)</f>
        <v/>
      </c>
      <c r="BB27" s="178" t="str">
        <f t="shared" si="4"/>
        <v/>
      </c>
      <c r="BC27" s="178" t="str">
        <f t="shared" si="5"/>
        <v/>
      </c>
      <c r="BD27" s="178" t="str">
        <f>IF($AF27="","",IF(COUNTIF(データとりまとめシート!$B$12:$B$17,NANS取り込みシート!$AF27)=1,データとりまとめシート!$W$24,IF(COUNTIF(データとりまとめシート!$B$3:$B$8,NANS取り込みシート!$AF27)=1,データとりまとめシート!$W$25,IF(COUNTIF(データとりまとめシート!$H$12:$H$17,NANS取り込みシート!$AF27)=1,データとりまとめシート!$W$26,IF(COUNTIF(データとりまとめシート!$H$3:$H$8,NANS取り込みシート!$AF27)=1,データとりまとめシート!$W$27,"")))))</f>
        <v/>
      </c>
      <c r="BE27" s="264" t="str">
        <f>IF(BD27=データとりまとめシート!$W$24,IF(データとりまとめシート!$E$12="","",データとりまとめシート!$E$12),"")&amp;IF(BD27=データとりまとめシート!$W$25,IF(データとりまとめシート!$E$3="","",データとりまとめシート!$E$3),"")&amp;IF(BD27=データとりまとめシート!$W$26,IF(データとりまとめシート!$K$12="","",データとりまとめシート!$K$12),"")&amp;IF(BD27=データとりまとめシート!$W$27,IF(データとりまとめシート!$K$3="","",データとりまとめシート!$K$3),"")</f>
        <v/>
      </c>
      <c r="BF27" s="178" t="str">
        <f t="shared" si="6"/>
        <v/>
      </c>
      <c r="BG27" s="178" t="str">
        <f t="shared" si="7"/>
        <v/>
      </c>
    </row>
    <row r="28" spans="1:59">
      <c r="A28" s="178" t="str">
        <f>IF(選手情報入力シート!A28="","",選手情報入力シート!A28)</f>
        <v/>
      </c>
      <c r="B28" s="178" t="str">
        <f>IF($A28="","",所属情報入力シート!$A$2)</f>
        <v/>
      </c>
      <c r="C28" s="178"/>
      <c r="D28" s="178"/>
      <c r="E28" s="178" t="str">
        <f>IF($A28="","",VLOOKUP($A28,選手情報入力シート!$A$3:$M$246,2,FALSE))</f>
        <v/>
      </c>
      <c r="F28" s="178" t="str">
        <f>IF($A28="","",VLOOKUP($A28,選手情報入力シート!$A$3:$M$246,3,FALSE)&amp;" "&amp;VLOOKUP($A28,選手情報入力シート!$A$3:$M$246,4,FALSE))</f>
        <v/>
      </c>
      <c r="G28" s="178" t="str">
        <f>IF($A28="","",ASC(VLOOKUP($A28,選手情報入力シート!$A$3:$M$246,5,FALSE)))</f>
        <v/>
      </c>
      <c r="H28" s="178"/>
      <c r="I28" s="178" t="str">
        <f>IF($A28="","",ASC(VLOOKUP($A28,選手情報入力シート!$A$3:$M$246,6,FALSE)))</f>
        <v/>
      </c>
      <c r="J28" s="178" t="str">
        <f>IF($A28="","",VLOOKUP($A28,選手情報入力シート!$A$3:$M$246,7,FALSE))</f>
        <v/>
      </c>
      <c r="K28" s="178" t="str">
        <f>IF($A28="","",VLOOKUP($A28,選手情報入力シート!$A$3:$M$246,8,FALSE))</f>
        <v/>
      </c>
      <c r="L28" s="178" t="str">
        <f>IF($A28="","",VLOOKUP($A28,選手情報入力シート!$A$3:$M$246,9,FALSE))</f>
        <v/>
      </c>
      <c r="M28" s="178" t="str">
        <f>IF($A28="","",YEAR(VLOOKUP($A28,選手情報入力シート!$A$3:$M$246,10,FALSE)))</f>
        <v/>
      </c>
      <c r="N28" s="265" t="str">
        <f>IF($A28="","",IF(MONTH(VLOOKUP($A28,選手情報入力シート!$A$3:$M$246,10,FALSE))&lt;10,"0"&amp;MONTH(VLOOKUP($A28,選手情報入力シート!$A$3:$M$246,10,FALSE))*100+DAY(VLOOKUP($A28,選手情報入力シート!$A$3:$M$246,10,FALSE)),MONTH(VLOOKUP($A28,選手情報入力シート!$A$3:$M$246,10,FALSE))*100+DAY(VLOOKUP($A28,選手情報入力シート!$A$3:$M$246,10,FALSE))))</f>
        <v/>
      </c>
      <c r="O28" s="178" t="str">
        <f>IF($A28="","",VLOOKUP($A28,選手情報入力シート!$A$3:$M$246,12,FALSE))</f>
        <v/>
      </c>
      <c r="P28" s="178" t="str">
        <f>IF($A28="","",VLOOKUP($A28,選手情報入力シート!$A$3:$M$246,11,FALSE))</f>
        <v/>
      </c>
      <c r="AF28" s="178" t="str">
        <f>IF(データとりまとめシート!$A47="","",データとりまとめシート!$A47)</f>
        <v/>
      </c>
      <c r="AG28" s="178" t="str">
        <f>IF($AF28="","",VLOOKUP($AF28,NANS取り込みシート!$A:$P,2,FALSE))</f>
        <v/>
      </c>
      <c r="AH28" s="178"/>
      <c r="AI28" s="178"/>
      <c r="AJ28" s="178" t="str">
        <f>IF($AF28="","",VLOOKUP($AF28,NANS取り込みシート!$A:$P,5,FALSE))</f>
        <v/>
      </c>
      <c r="AK28" s="178" t="str">
        <f>IF($AF28="","",VLOOKUP($AF28,NANS取り込みシート!$A:$P,6,FALSE))</f>
        <v/>
      </c>
      <c r="AL28" s="178" t="str">
        <f>IF($AF28="","",VLOOKUP($AF28,NANS取り込みシート!$A:$P,7,FALSE))</f>
        <v/>
      </c>
      <c r="AM28" s="178"/>
      <c r="AN28" s="178" t="str">
        <f>IF($AF28="","",VLOOKUP($AF28,NANS取り込みシート!$A:$P,9,FALSE))</f>
        <v/>
      </c>
      <c r="AO28" s="178" t="str">
        <f>IF($AF28="","",VLOOKUP($AF28,NANS取り込みシート!$A:$P,10,FALSE))</f>
        <v/>
      </c>
      <c r="AP28" s="178" t="str">
        <f>IF($AF28="","",VLOOKUP($AF28,NANS取り込みシート!$A:$P,11,FALSE))</f>
        <v/>
      </c>
      <c r="AQ28" s="178" t="str">
        <f>IF($AF28="","",VLOOKUP($AF28,NANS取り込みシート!$A:$P,12,FALSE))</f>
        <v/>
      </c>
      <c r="AR28" s="178" t="str">
        <f>IF($AF28="","",VLOOKUP($AF28,NANS取り込みシート!$A:$P,13,FALSE))</f>
        <v/>
      </c>
      <c r="AS28" s="265" t="str">
        <f>IF($AF28="","",VLOOKUP($AF28,NANS取り込みシート!$A:$P,14,FALSE))</f>
        <v/>
      </c>
      <c r="AT28" s="178" t="str">
        <f>IF($AF28="","",VLOOKUP($AF28,NANS取り込みシート!$A:$P,15,FALSE))</f>
        <v/>
      </c>
      <c r="AU28" s="265" t="str">
        <f>IF($AF28="","",VLOOKUP($AF28,NANS取り込みシート!$A:$P,16,FALSE))</f>
        <v/>
      </c>
      <c r="AV28" s="178" t="str">
        <f>IF(データとりまとめシート!$E47="","",データとりまとめシート!$E47)</f>
        <v/>
      </c>
      <c r="AW28" s="264" t="str">
        <f>IF(データとりまとめシート!$G47="","",データとりまとめシート!$G47)</f>
        <v/>
      </c>
      <c r="AX28" s="178" t="str">
        <f t="shared" si="2"/>
        <v/>
      </c>
      <c r="AY28" s="178" t="str">
        <f t="shared" si="3"/>
        <v/>
      </c>
      <c r="AZ28" s="178" t="str">
        <f>IF(データとりまとめシート!$I47="","",データとりまとめシート!$I47)</f>
        <v/>
      </c>
      <c r="BA28" s="264" t="str">
        <f>IF(データとりまとめシート!$K47="","",データとりまとめシート!$K47)</f>
        <v/>
      </c>
      <c r="BB28" s="178" t="str">
        <f t="shared" si="4"/>
        <v/>
      </c>
      <c r="BC28" s="178" t="str">
        <f t="shared" si="5"/>
        <v/>
      </c>
      <c r="BD28" s="178" t="str">
        <f>IF($AF28="","",IF(COUNTIF(データとりまとめシート!$B$12:$B$17,NANS取り込みシート!$AF28)=1,データとりまとめシート!$W$24,IF(COUNTIF(データとりまとめシート!$B$3:$B$8,NANS取り込みシート!$AF28)=1,データとりまとめシート!$W$25,IF(COUNTIF(データとりまとめシート!$H$12:$H$17,NANS取り込みシート!$AF28)=1,データとりまとめシート!$W$26,IF(COUNTIF(データとりまとめシート!$H$3:$H$8,NANS取り込みシート!$AF28)=1,データとりまとめシート!$W$27,"")))))</f>
        <v/>
      </c>
      <c r="BE28" s="264" t="str">
        <f>IF(BD28=データとりまとめシート!$W$24,IF(データとりまとめシート!$E$12="","",データとりまとめシート!$E$12),"")&amp;IF(BD28=データとりまとめシート!$W$25,IF(データとりまとめシート!$E$3="","",データとりまとめシート!$E$3),"")&amp;IF(BD28=データとりまとめシート!$W$26,IF(データとりまとめシート!$K$12="","",データとりまとめシート!$K$12),"")&amp;IF(BD28=データとりまとめシート!$W$27,IF(データとりまとめシート!$K$3="","",データとりまとめシート!$K$3),"")</f>
        <v/>
      </c>
      <c r="BF28" s="178" t="str">
        <f t="shared" si="6"/>
        <v/>
      </c>
      <c r="BG28" s="178" t="str">
        <f t="shared" si="7"/>
        <v/>
      </c>
    </row>
    <row r="29" spans="1:59">
      <c r="A29" s="178" t="str">
        <f>IF(選手情報入力シート!A29="","",選手情報入力シート!A29)</f>
        <v/>
      </c>
      <c r="B29" s="178" t="str">
        <f>IF($A29="","",所属情報入力シート!$A$2)</f>
        <v/>
      </c>
      <c r="C29" s="178"/>
      <c r="D29" s="178"/>
      <c r="E29" s="178" t="str">
        <f>IF($A29="","",VLOOKUP($A29,選手情報入力シート!$A$3:$M$246,2,FALSE))</f>
        <v/>
      </c>
      <c r="F29" s="178" t="str">
        <f>IF($A29="","",VLOOKUP($A29,選手情報入力シート!$A$3:$M$246,3,FALSE)&amp;" "&amp;VLOOKUP($A29,選手情報入力シート!$A$3:$M$246,4,FALSE))</f>
        <v/>
      </c>
      <c r="G29" s="178" t="str">
        <f>IF($A29="","",ASC(VLOOKUP($A29,選手情報入力シート!$A$3:$M$246,5,FALSE)))</f>
        <v/>
      </c>
      <c r="H29" s="178"/>
      <c r="I29" s="178" t="str">
        <f>IF($A29="","",ASC(VLOOKUP($A29,選手情報入力シート!$A$3:$M$246,6,FALSE)))</f>
        <v/>
      </c>
      <c r="J29" s="178" t="str">
        <f>IF($A29="","",VLOOKUP($A29,選手情報入力シート!$A$3:$M$246,7,FALSE))</f>
        <v/>
      </c>
      <c r="K29" s="178" t="str">
        <f>IF($A29="","",VLOOKUP($A29,選手情報入力シート!$A$3:$M$246,8,FALSE))</f>
        <v/>
      </c>
      <c r="L29" s="178" t="str">
        <f>IF($A29="","",VLOOKUP($A29,選手情報入力シート!$A$3:$M$246,9,FALSE))</f>
        <v/>
      </c>
      <c r="M29" s="178" t="str">
        <f>IF($A29="","",YEAR(VLOOKUP($A29,選手情報入力シート!$A$3:$M$246,10,FALSE)))</f>
        <v/>
      </c>
      <c r="N29" s="265" t="str">
        <f>IF($A29="","",IF(MONTH(VLOOKUP($A29,選手情報入力シート!$A$3:$M$246,10,FALSE))&lt;10,"0"&amp;MONTH(VLOOKUP($A29,選手情報入力シート!$A$3:$M$246,10,FALSE))*100+DAY(VLOOKUP($A29,選手情報入力シート!$A$3:$M$246,10,FALSE)),MONTH(VLOOKUP($A29,選手情報入力シート!$A$3:$M$246,10,FALSE))*100+DAY(VLOOKUP($A29,選手情報入力シート!$A$3:$M$246,10,FALSE))))</f>
        <v/>
      </c>
      <c r="O29" s="178" t="str">
        <f>IF($A29="","",VLOOKUP($A29,選手情報入力シート!$A$3:$M$246,12,FALSE))</f>
        <v/>
      </c>
      <c r="P29" s="178" t="str">
        <f>IF($A29="","",VLOOKUP($A29,選手情報入力シート!$A$3:$M$246,11,FALSE))</f>
        <v/>
      </c>
      <c r="AF29" s="178" t="str">
        <f>IF(データとりまとめシート!$A48="","",データとりまとめシート!$A48)</f>
        <v/>
      </c>
      <c r="AG29" s="178" t="str">
        <f>IF($AF29="","",VLOOKUP($AF29,NANS取り込みシート!$A:$P,2,FALSE))</f>
        <v/>
      </c>
      <c r="AH29" s="178"/>
      <c r="AI29" s="178"/>
      <c r="AJ29" s="178" t="str">
        <f>IF($AF29="","",VLOOKUP($AF29,NANS取り込みシート!$A:$P,5,FALSE))</f>
        <v/>
      </c>
      <c r="AK29" s="178" t="str">
        <f>IF($AF29="","",VLOOKUP($AF29,NANS取り込みシート!$A:$P,6,FALSE))</f>
        <v/>
      </c>
      <c r="AL29" s="178" t="str">
        <f>IF($AF29="","",VLOOKUP($AF29,NANS取り込みシート!$A:$P,7,FALSE))</f>
        <v/>
      </c>
      <c r="AM29" s="178"/>
      <c r="AN29" s="178" t="str">
        <f>IF($AF29="","",VLOOKUP($AF29,NANS取り込みシート!$A:$P,9,FALSE))</f>
        <v/>
      </c>
      <c r="AO29" s="178" t="str">
        <f>IF($AF29="","",VLOOKUP($AF29,NANS取り込みシート!$A:$P,10,FALSE))</f>
        <v/>
      </c>
      <c r="AP29" s="178" t="str">
        <f>IF($AF29="","",VLOOKUP($AF29,NANS取り込みシート!$A:$P,11,FALSE))</f>
        <v/>
      </c>
      <c r="AQ29" s="178" t="str">
        <f>IF($AF29="","",VLOOKUP($AF29,NANS取り込みシート!$A:$P,12,FALSE))</f>
        <v/>
      </c>
      <c r="AR29" s="178" t="str">
        <f>IF($AF29="","",VLOOKUP($AF29,NANS取り込みシート!$A:$P,13,FALSE))</f>
        <v/>
      </c>
      <c r="AS29" s="265" t="str">
        <f>IF($AF29="","",VLOOKUP($AF29,NANS取り込みシート!$A:$P,14,FALSE))</f>
        <v/>
      </c>
      <c r="AT29" s="178" t="str">
        <f>IF($AF29="","",VLOOKUP($AF29,NANS取り込みシート!$A:$P,15,FALSE))</f>
        <v/>
      </c>
      <c r="AU29" s="265" t="str">
        <f>IF($AF29="","",VLOOKUP($AF29,NANS取り込みシート!$A:$P,16,FALSE))</f>
        <v/>
      </c>
      <c r="AV29" s="178" t="str">
        <f>IF(データとりまとめシート!$E48="","",データとりまとめシート!$E48)</f>
        <v/>
      </c>
      <c r="AW29" s="264" t="str">
        <f>IF(データとりまとめシート!$G48="","",データとりまとめシート!$G48)</f>
        <v/>
      </c>
      <c r="AX29" s="178" t="str">
        <f t="shared" si="2"/>
        <v/>
      </c>
      <c r="AY29" s="178" t="str">
        <f t="shared" si="3"/>
        <v/>
      </c>
      <c r="AZ29" s="178" t="str">
        <f>IF(データとりまとめシート!$I48="","",データとりまとめシート!$I48)</f>
        <v/>
      </c>
      <c r="BA29" s="264" t="str">
        <f>IF(データとりまとめシート!$K48="","",データとりまとめシート!$K48)</f>
        <v/>
      </c>
      <c r="BB29" s="178" t="str">
        <f t="shared" si="4"/>
        <v/>
      </c>
      <c r="BC29" s="178" t="str">
        <f t="shared" si="5"/>
        <v/>
      </c>
      <c r="BD29" s="178" t="str">
        <f>IF($AF29="","",IF(COUNTIF(データとりまとめシート!$B$12:$B$17,NANS取り込みシート!$AF29)=1,データとりまとめシート!$W$24,IF(COUNTIF(データとりまとめシート!$B$3:$B$8,NANS取り込みシート!$AF29)=1,データとりまとめシート!$W$25,IF(COUNTIF(データとりまとめシート!$H$12:$H$17,NANS取り込みシート!$AF29)=1,データとりまとめシート!$W$26,IF(COUNTIF(データとりまとめシート!$H$3:$H$8,NANS取り込みシート!$AF29)=1,データとりまとめシート!$W$27,"")))))</f>
        <v/>
      </c>
      <c r="BE29" s="264" t="str">
        <f>IF(BD29=データとりまとめシート!$W$24,IF(データとりまとめシート!$E$12="","",データとりまとめシート!$E$12),"")&amp;IF(BD29=データとりまとめシート!$W$25,IF(データとりまとめシート!$E$3="","",データとりまとめシート!$E$3),"")&amp;IF(BD29=データとりまとめシート!$W$26,IF(データとりまとめシート!$K$12="","",データとりまとめシート!$K$12),"")&amp;IF(BD29=データとりまとめシート!$W$27,IF(データとりまとめシート!$K$3="","",データとりまとめシート!$K$3),"")</f>
        <v/>
      </c>
      <c r="BF29" s="178" t="str">
        <f t="shared" si="6"/>
        <v/>
      </c>
      <c r="BG29" s="178" t="str">
        <f t="shared" si="7"/>
        <v/>
      </c>
    </row>
    <row r="30" spans="1:59">
      <c r="A30" s="178" t="str">
        <f>IF(選手情報入力シート!A30="","",選手情報入力シート!A30)</f>
        <v/>
      </c>
      <c r="B30" s="178" t="str">
        <f>IF($A30="","",所属情報入力シート!$A$2)</f>
        <v/>
      </c>
      <c r="C30" s="178"/>
      <c r="D30" s="178"/>
      <c r="E30" s="178" t="str">
        <f>IF($A30="","",VLOOKUP($A30,選手情報入力シート!$A$3:$M$246,2,FALSE))</f>
        <v/>
      </c>
      <c r="F30" s="178" t="str">
        <f>IF($A30="","",VLOOKUP($A30,選手情報入力シート!$A$3:$M$246,3,FALSE)&amp;" "&amp;VLOOKUP($A30,選手情報入力シート!$A$3:$M$246,4,FALSE))</f>
        <v/>
      </c>
      <c r="G30" s="178" t="str">
        <f>IF($A30="","",ASC(VLOOKUP($A30,選手情報入力シート!$A$3:$M$246,5,FALSE)))</f>
        <v/>
      </c>
      <c r="H30" s="178"/>
      <c r="I30" s="178" t="str">
        <f>IF($A30="","",ASC(VLOOKUP($A30,選手情報入力シート!$A$3:$M$246,6,FALSE)))</f>
        <v/>
      </c>
      <c r="J30" s="178" t="str">
        <f>IF($A30="","",VLOOKUP($A30,選手情報入力シート!$A$3:$M$246,7,FALSE))</f>
        <v/>
      </c>
      <c r="K30" s="178" t="str">
        <f>IF($A30="","",VLOOKUP($A30,選手情報入力シート!$A$3:$M$246,8,FALSE))</f>
        <v/>
      </c>
      <c r="L30" s="178" t="str">
        <f>IF($A30="","",VLOOKUP($A30,選手情報入力シート!$A$3:$M$246,9,FALSE))</f>
        <v/>
      </c>
      <c r="M30" s="178" t="str">
        <f>IF($A30="","",YEAR(VLOOKUP($A30,選手情報入力シート!$A$3:$M$246,10,FALSE)))</f>
        <v/>
      </c>
      <c r="N30" s="265" t="str">
        <f>IF($A30="","",IF(MONTH(VLOOKUP($A30,選手情報入力シート!$A$3:$M$246,10,FALSE))&lt;10,"0"&amp;MONTH(VLOOKUP($A30,選手情報入力シート!$A$3:$M$246,10,FALSE))*100+DAY(VLOOKUP($A30,選手情報入力シート!$A$3:$M$246,10,FALSE)),MONTH(VLOOKUP($A30,選手情報入力シート!$A$3:$M$246,10,FALSE))*100+DAY(VLOOKUP($A30,選手情報入力シート!$A$3:$M$246,10,FALSE))))</f>
        <v/>
      </c>
      <c r="O30" s="178" t="str">
        <f>IF($A30="","",VLOOKUP($A30,選手情報入力シート!$A$3:$M$246,12,FALSE))</f>
        <v/>
      </c>
      <c r="P30" s="178" t="str">
        <f>IF($A30="","",VLOOKUP($A30,選手情報入力シート!$A$3:$M$246,11,FALSE))</f>
        <v/>
      </c>
      <c r="AF30" s="178" t="str">
        <f>IF(データとりまとめシート!$A49="","",データとりまとめシート!$A49)</f>
        <v/>
      </c>
      <c r="AG30" s="178" t="str">
        <f>IF($AF30="","",VLOOKUP($AF30,NANS取り込みシート!$A:$P,2,FALSE))</f>
        <v/>
      </c>
      <c r="AH30" s="178"/>
      <c r="AI30" s="178"/>
      <c r="AJ30" s="178" t="str">
        <f>IF($AF30="","",VLOOKUP($AF30,NANS取り込みシート!$A:$P,5,FALSE))</f>
        <v/>
      </c>
      <c r="AK30" s="178" t="str">
        <f>IF($AF30="","",VLOOKUP($AF30,NANS取り込みシート!$A:$P,6,FALSE))</f>
        <v/>
      </c>
      <c r="AL30" s="178" t="str">
        <f>IF($AF30="","",VLOOKUP($AF30,NANS取り込みシート!$A:$P,7,FALSE))</f>
        <v/>
      </c>
      <c r="AM30" s="178"/>
      <c r="AN30" s="178" t="str">
        <f>IF($AF30="","",VLOOKUP($AF30,NANS取り込みシート!$A:$P,9,FALSE))</f>
        <v/>
      </c>
      <c r="AO30" s="178" t="str">
        <f>IF($AF30="","",VLOOKUP($AF30,NANS取り込みシート!$A:$P,10,FALSE))</f>
        <v/>
      </c>
      <c r="AP30" s="178" t="str">
        <f>IF($AF30="","",VLOOKUP($AF30,NANS取り込みシート!$A:$P,11,FALSE))</f>
        <v/>
      </c>
      <c r="AQ30" s="178" t="str">
        <f>IF($AF30="","",VLOOKUP($AF30,NANS取り込みシート!$A:$P,12,FALSE))</f>
        <v/>
      </c>
      <c r="AR30" s="178" t="str">
        <f>IF($AF30="","",VLOOKUP($AF30,NANS取り込みシート!$A:$P,13,FALSE))</f>
        <v/>
      </c>
      <c r="AS30" s="265" t="str">
        <f>IF($AF30="","",VLOOKUP($AF30,NANS取り込みシート!$A:$P,14,FALSE))</f>
        <v/>
      </c>
      <c r="AT30" s="178" t="str">
        <f>IF($AF30="","",VLOOKUP($AF30,NANS取り込みシート!$A:$P,15,FALSE))</f>
        <v/>
      </c>
      <c r="AU30" s="265" t="str">
        <f>IF($AF30="","",VLOOKUP($AF30,NANS取り込みシート!$A:$P,16,FALSE))</f>
        <v/>
      </c>
      <c r="AV30" s="178" t="str">
        <f>IF(データとりまとめシート!$E49="","",データとりまとめシート!$E49)</f>
        <v/>
      </c>
      <c r="AW30" s="264" t="str">
        <f>IF(データとりまとめシート!$G49="","",データとりまとめシート!$G49)</f>
        <v/>
      </c>
      <c r="AX30" s="178" t="str">
        <f t="shared" si="2"/>
        <v/>
      </c>
      <c r="AY30" s="178" t="str">
        <f t="shared" si="3"/>
        <v/>
      </c>
      <c r="AZ30" s="178" t="str">
        <f>IF(データとりまとめシート!$I49="","",データとりまとめシート!$I49)</f>
        <v/>
      </c>
      <c r="BA30" s="264" t="str">
        <f>IF(データとりまとめシート!$K49="","",データとりまとめシート!$K49)</f>
        <v/>
      </c>
      <c r="BB30" s="178" t="str">
        <f t="shared" si="4"/>
        <v/>
      </c>
      <c r="BC30" s="178" t="str">
        <f t="shared" si="5"/>
        <v/>
      </c>
      <c r="BD30" s="178" t="str">
        <f>IF($AF30="","",IF(COUNTIF(データとりまとめシート!$B$12:$B$17,NANS取り込みシート!$AF30)=1,データとりまとめシート!$W$24,IF(COUNTIF(データとりまとめシート!$B$3:$B$8,NANS取り込みシート!$AF30)=1,データとりまとめシート!$W$25,IF(COUNTIF(データとりまとめシート!$H$12:$H$17,NANS取り込みシート!$AF30)=1,データとりまとめシート!$W$26,IF(COUNTIF(データとりまとめシート!$H$3:$H$8,NANS取り込みシート!$AF30)=1,データとりまとめシート!$W$27,"")))))</f>
        <v/>
      </c>
      <c r="BE30" s="264" t="str">
        <f>IF(BD30=データとりまとめシート!$W$24,IF(データとりまとめシート!$E$12="","",データとりまとめシート!$E$12),"")&amp;IF(BD30=データとりまとめシート!$W$25,IF(データとりまとめシート!$E$3="","",データとりまとめシート!$E$3),"")&amp;IF(BD30=データとりまとめシート!$W$26,IF(データとりまとめシート!$K$12="","",データとりまとめシート!$K$12),"")&amp;IF(BD30=データとりまとめシート!$W$27,IF(データとりまとめシート!$K$3="","",データとりまとめシート!$K$3),"")</f>
        <v/>
      </c>
      <c r="BF30" s="178" t="str">
        <f t="shared" si="6"/>
        <v/>
      </c>
      <c r="BG30" s="178" t="str">
        <f t="shared" si="7"/>
        <v/>
      </c>
    </row>
    <row r="31" spans="1:59">
      <c r="A31" s="178" t="str">
        <f>IF(選手情報入力シート!A31="","",選手情報入力シート!A31)</f>
        <v/>
      </c>
      <c r="B31" s="178" t="str">
        <f>IF($A31="","",所属情報入力シート!$A$2)</f>
        <v/>
      </c>
      <c r="C31" s="178"/>
      <c r="D31" s="178"/>
      <c r="E31" s="178" t="str">
        <f>IF($A31="","",VLOOKUP($A31,選手情報入力シート!$A$3:$M$246,2,FALSE))</f>
        <v/>
      </c>
      <c r="F31" s="178" t="str">
        <f>IF($A31="","",VLOOKUP($A31,選手情報入力シート!$A$3:$M$246,3,FALSE)&amp;" "&amp;VLOOKUP($A31,選手情報入力シート!$A$3:$M$246,4,FALSE))</f>
        <v/>
      </c>
      <c r="G31" s="178" t="str">
        <f>IF($A31="","",ASC(VLOOKUP($A31,選手情報入力シート!$A$3:$M$246,5,FALSE)))</f>
        <v/>
      </c>
      <c r="H31" s="178"/>
      <c r="I31" s="178" t="str">
        <f>IF($A31="","",ASC(VLOOKUP($A31,選手情報入力シート!$A$3:$M$246,6,FALSE)))</f>
        <v/>
      </c>
      <c r="J31" s="178" t="str">
        <f>IF($A31="","",VLOOKUP($A31,選手情報入力シート!$A$3:$M$246,7,FALSE))</f>
        <v/>
      </c>
      <c r="K31" s="178" t="str">
        <f>IF($A31="","",VLOOKUP($A31,選手情報入力シート!$A$3:$M$246,8,FALSE))</f>
        <v/>
      </c>
      <c r="L31" s="178" t="str">
        <f>IF($A31="","",VLOOKUP($A31,選手情報入力シート!$A$3:$M$246,9,FALSE))</f>
        <v/>
      </c>
      <c r="M31" s="178" t="str">
        <f>IF($A31="","",YEAR(VLOOKUP($A31,選手情報入力シート!$A$3:$M$246,10,FALSE)))</f>
        <v/>
      </c>
      <c r="N31" s="265" t="str">
        <f>IF($A31="","",IF(MONTH(VLOOKUP($A31,選手情報入力シート!$A$3:$M$246,10,FALSE))&lt;10,"0"&amp;MONTH(VLOOKUP($A31,選手情報入力シート!$A$3:$M$246,10,FALSE))*100+DAY(VLOOKUP($A31,選手情報入力シート!$A$3:$M$246,10,FALSE)),MONTH(VLOOKUP($A31,選手情報入力シート!$A$3:$M$246,10,FALSE))*100+DAY(VLOOKUP($A31,選手情報入力シート!$A$3:$M$246,10,FALSE))))</f>
        <v/>
      </c>
      <c r="O31" s="178" t="str">
        <f>IF($A31="","",VLOOKUP($A31,選手情報入力シート!$A$3:$M$246,12,FALSE))</f>
        <v/>
      </c>
      <c r="P31" s="178" t="str">
        <f>IF($A31="","",VLOOKUP($A31,選手情報入力シート!$A$3:$M$246,11,FALSE))</f>
        <v/>
      </c>
      <c r="AF31" s="178" t="str">
        <f>IF(データとりまとめシート!$A50="","",データとりまとめシート!$A50)</f>
        <v/>
      </c>
      <c r="AG31" s="178" t="str">
        <f>IF($AF31="","",VLOOKUP($AF31,NANS取り込みシート!$A:$P,2,FALSE))</f>
        <v/>
      </c>
      <c r="AH31" s="178"/>
      <c r="AI31" s="178"/>
      <c r="AJ31" s="178" t="str">
        <f>IF($AF31="","",VLOOKUP($AF31,NANS取り込みシート!$A:$P,5,FALSE))</f>
        <v/>
      </c>
      <c r="AK31" s="178" t="str">
        <f>IF($AF31="","",VLOOKUP($AF31,NANS取り込みシート!$A:$P,6,FALSE))</f>
        <v/>
      </c>
      <c r="AL31" s="178" t="str">
        <f>IF($AF31="","",VLOOKUP($AF31,NANS取り込みシート!$A:$P,7,FALSE))</f>
        <v/>
      </c>
      <c r="AM31" s="178"/>
      <c r="AN31" s="178" t="str">
        <f>IF($AF31="","",VLOOKUP($AF31,NANS取り込みシート!$A:$P,9,FALSE))</f>
        <v/>
      </c>
      <c r="AO31" s="178" t="str">
        <f>IF($AF31="","",VLOOKUP($AF31,NANS取り込みシート!$A:$P,10,FALSE))</f>
        <v/>
      </c>
      <c r="AP31" s="178" t="str">
        <f>IF($AF31="","",VLOOKUP($AF31,NANS取り込みシート!$A:$P,11,FALSE))</f>
        <v/>
      </c>
      <c r="AQ31" s="178" t="str">
        <f>IF($AF31="","",VLOOKUP($AF31,NANS取り込みシート!$A:$P,12,FALSE))</f>
        <v/>
      </c>
      <c r="AR31" s="178" t="str">
        <f>IF($AF31="","",VLOOKUP($AF31,NANS取り込みシート!$A:$P,13,FALSE))</f>
        <v/>
      </c>
      <c r="AS31" s="265" t="str">
        <f>IF($AF31="","",VLOOKUP($AF31,NANS取り込みシート!$A:$P,14,FALSE))</f>
        <v/>
      </c>
      <c r="AT31" s="178" t="str">
        <f>IF($AF31="","",VLOOKUP($AF31,NANS取り込みシート!$A:$P,15,FALSE))</f>
        <v/>
      </c>
      <c r="AU31" s="265" t="str">
        <f>IF($AF31="","",VLOOKUP($AF31,NANS取り込みシート!$A:$P,16,FALSE))</f>
        <v/>
      </c>
      <c r="AV31" s="178" t="str">
        <f>IF(データとりまとめシート!$E50="","",データとりまとめシート!$E50)</f>
        <v/>
      </c>
      <c r="AW31" s="264" t="str">
        <f>IF(データとりまとめシート!$G50="","",データとりまとめシート!$G50)</f>
        <v/>
      </c>
      <c r="AX31" s="178" t="str">
        <f t="shared" si="2"/>
        <v/>
      </c>
      <c r="AY31" s="178" t="str">
        <f t="shared" si="3"/>
        <v/>
      </c>
      <c r="AZ31" s="178" t="str">
        <f>IF(データとりまとめシート!$I50="","",データとりまとめシート!$I50)</f>
        <v/>
      </c>
      <c r="BA31" s="264" t="str">
        <f>IF(データとりまとめシート!$K50="","",データとりまとめシート!$K50)</f>
        <v/>
      </c>
      <c r="BB31" s="178" t="str">
        <f t="shared" si="4"/>
        <v/>
      </c>
      <c r="BC31" s="178" t="str">
        <f t="shared" si="5"/>
        <v/>
      </c>
      <c r="BD31" s="178" t="str">
        <f>IF($AF31="","",IF(COUNTIF(データとりまとめシート!$B$12:$B$17,NANS取り込みシート!$AF31)=1,データとりまとめシート!$W$24,IF(COUNTIF(データとりまとめシート!$B$3:$B$8,NANS取り込みシート!$AF31)=1,データとりまとめシート!$W$25,IF(COUNTIF(データとりまとめシート!$H$12:$H$17,NANS取り込みシート!$AF31)=1,データとりまとめシート!$W$26,IF(COUNTIF(データとりまとめシート!$H$3:$H$8,NANS取り込みシート!$AF31)=1,データとりまとめシート!$W$27,"")))))</f>
        <v/>
      </c>
      <c r="BE31" s="264" t="str">
        <f>IF(BD31=データとりまとめシート!$W$24,IF(データとりまとめシート!$E$12="","",データとりまとめシート!$E$12),"")&amp;IF(BD31=データとりまとめシート!$W$25,IF(データとりまとめシート!$E$3="","",データとりまとめシート!$E$3),"")&amp;IF(BD31=データとりまとめシート!$W$26,IF(データとりまとめシート!$K$12="","",データとりまとめシート!$K$12),"")&amp;IF(BD31=データとりまとめシート!$W$27,IF(データとりまとめシート!$K$3="","",データとりまとめシート!$K$3),"")</f>
        <v/>
      </c>
      <c r="BF31" s="178" t="str">
        <f t="shared" si="6"/>
        <v/>
      </c>
      <c r="BG31" s="178" t="str">
        <f t="shared" si="7"/>
        <v/>
      </c>
    </row>
    <row r="32" spans="1:59">
      <c r="A32" s="178" t="str">
        <f>IF(選手情報入力シート!A32="","",選手情報入力シート!A32)</f>
        <v/>
      </c>
      <c r="B32" s="178" t="str">
        <f>IF($A32="","",所属情報入力シート!$A$2)</f>
        <v/>
      </c>
      <c r="C32" s="178"/>
      <c r="D32" s="178"/>
      <c r="E32" s="178" t="str">
        <f>IF($A32="","",VLOOKUP($A32,選手情報入力シート!$A$3:$M$246,2,FALSE))</f>
        <v/>
      </c>
      <c r="F32" s="178" t="str">
        <f>IF($A32="","",VLOOKUP($A32,選手情報入力シート!$A$3:$M$246,3,FALSE)&amp;" "&amp;VLOOKUP($A32,選手情報入力シート!$A$3:$M$246,4,FALSE))</f>
        <v/>
      </c>
      <c r="G32" s="178" t="str">
        <f>IF($A32="","",ASC(VLOOKUP($A32,選手情報入力シート!$A$3:$M$246,5,FALSE)))</f>
        <v/>
      </c>
      <c r="H32" s="178"/>
      <c r="I32" s="178" t="str">
        <f>IF($A32="","",ASC(VLOOKUP($A32,選手情報入力シート!$A$3:$M$246,6,FALSE)))</f>
        <v/>
      </c>
      <c r="J32" s="178" t="str">
        <f>IF($A32="","",VLOOKUP($A32,選手情報入力シート!$A$3:$M$246,7,FALSE))</f>
        <v/>
      </c>
      <c r="K32" s="178" t="str">
        <f>IF($A32="","",VLOOKUP($A32,選手情報入力シート!$A$3:$M$246,8,FALSE))</f>
        <v/>
      </c>
      <c r="L32" s="178" t="str">
        <f>IF($A32="","",VLOOKUP($A32,選手情報入力シート!$A$3:$M$246,9,FALSE))</f>
        <v/>
      </c>
      <c r="M32" s="178" t="str">
        <f>IF($A32="","",YEAR(VLOOKUP($A32,選手情報入力シート!$A$3:$M$246,10,FALSE)))</f>
        <v/>
      </c>
      <c r="N32" s="265" t="str">
        <f>IF($A32="","",IF(MONTH(VLOOKUP($A32,選手情報入力シート!$A$3:$M$246,10,FALSE))&lt;10,"0"&amp;MONTH(VLOOKUP($A32,選手情報入力シート!$A$3:$M$246,10,FALSE))*100+DAY(VLOOKUP($A32,選手情報入力シート!$A$3:$M$246,10,FALSE)),MONTH(VLOOKUP($A32,選手情報入力シート!$A$3:$M$246,10,FALSE))*100+DAY(VLOOKUP($A32,選手情報入力シート!$A$3:$M$246,10,FALSE))))</f>
        <v/>
      </c>
      <c r="O32" s="178" t="str">
        <f>IF($A32="","",VLOOKUP($A32,選手情報入力シート!$A$3:$M$246,12,FALSE))</f>
        <v/>
      </c>
      <c r="P32" s="178" t="str">
        <f>IF($A32="","",VLOOKUP($A32,選手情報入力シート!$A$3:$M$246,11,FALSE))</f>
        <v/>
      </c>
      <c r="AF32" s="178" t="str">
        <f>IF(データとりまとめシート!$A51="","",データとりまとめシート!$A51)</f>
        <v/>
      </c>
      <c r="AG32" s="178" t="str">
        <f>IF($AF32="","",VLOOKUP($AF32,NANS取り込みシート!$A:$P,2,FALSE))</f>
        <v/>
      </c>
      <c r="AH32" s="178"/>
      <c r="AI32" s="178"/>
      <c r="AJ32" s="178" t="str">
        <f>IF($AF32="","",VLOOKUP($AF32,NANS取り込みシート!$A:$P,5,FALSE))</f>
        <v/>
      </c>
      <c r="AK32" s="178" t="str">
        <f>IF($AF32="","",VLOOKUP($AF32,NANS取り込みシート!$A:$P,6,FALSE))</f>
        <v/>
      </c>
      <c r="AL32" s="178" t="str">
        <f>IF($AF32="","",VLOOKUP($AF32,NANS取り込みシート!$A:$P,7,FALSE))</f>
        <v/>
      </c>
      <c r="AM32" s="178"/>
      <c r="AN32" s="178" t="str">
        <f>IF($AF32="","",VLOOKUP($AF32,NANS取り込みシート!$A:$P,9,FALSE))</f>
        <v/>
      </c>
      <c r="AO32" s="178" t="str">
        <f>IF($AF32="","",VLOOKUP($AF32,NANS取り込みシート!$A:$P,10,FALSE))</f>
        <v/>
      </c>
      <c r="AP32" s="178" t="str">
        <f>IF($AF32="","",VLOOKUP($AF32,NANS取り込みシート!$A:$P,11,FALSE))</f>
        <v/>
      </c>
      <c r="AQ32" s="178" t="str">
        <f>IF($AF32="","",VLOOKUP($AF32,NANS取り込みシート!$A:$P,12,FALSE))</f>
        <v/>
      </c>
      <c r="AR32" s="178" t="str">
        <f>IF($AF32="","",VLOOKUP($AF32,NANS取り込みシート!$A:$P,13,FALSE))</f>
        <v/>
      </c>
      <c r="AS32" s="265" t="str">
        <f>IF($AF32="","",VLOOKUP($AF32,NANS取り込みシート!$A:$P,14,FALSE))</f>
        <v/>
      </c>
      <c r="AT32" s="178" t="str">
        <f>IF($AF32="","",VLOOKUP($AF32,NANS取り込みシート!$A:$P,15,FALSE))</f>
        <v/>
      </c>
      <c r="AU32" s="265" t="str">
        <f>IF($AF32="","",VLOOKUP($AF32,NANS取り込みシート!$A:$P,16,FALSE))</f>
        <v/>
      </c>
      <c r="AV32" s="178" t="str">
        <f>IF(データとりまとめシート!$E51="","",データとりまとめシート!$E51)</f>
        <v/>
      </c>
      <c r="AW32" s="264" t="str">
        <f>IF(データとりまとめシート!$G51="","",データとりまとめシート!$G51)</f>
        <v/>
      </c>
      <c r="AX32" s="178" t="str">
        <f t="shared" si="2"/>
        <v/>
      </c>
      <c r="AY32" s="178" t="str">
        <f t="shared" si="3"/>
        <v/>
      </c>
      <c r="AZ32" s="178" t="str">
        <f>IF(データとりまとめシート!$I51="","",データとりまとめシート!$I51)</f>
        <v/>
      </c>
      <c r="BA32" s="264" t="str">
        <f>IF(データとりまとめシート!$K51="","",データとりまとめシート!$K51)</f>
        <v/>
      </c>
      <c r="BB32" s="178" t="str">
        <f t="shared" si="4"/>
        <v/>
      </c>
      <c r="BC32" s="178" t="str">
        <f t="shared" si="5"/>
        <v/>
      </c>
      <c r="BD32" s="178" t="str">
        <f>IF($AF32="","",IF(COUNTIF(データとりまとめシート!$B$12:$B$17,NANS取り込みシート!$AF32)=1,データとりまとめシート!$W$24,IF(COUNTIF(データとりまとめシート!$B$3:$B$8,NANS取り込みシート!$AF32)=1,データとりまとめシート!$W$25,IF(COUNTIF(データとりまとめシート!$H$12:$H$17,NANS取り込みシート!$AF32)=1,データとりまとめシート!$W$26,IF(COUNTIF(データとりまとめシート!$H$3:$H$8,NANS取り込みシート!$AF32)=1,データとりまとめシート!$W$27,"")))))</f>
        <v/>
      </c>
      <c r="BE32" s="264" t="str">
        <f>IF(BD32=データとりまとめシート!$W$24,IF(データとりまとめシート!$E$12="","",データとりまとめシート!$E$12),"")&amp;IF(BD32=データとりまとめシート!$W$25,IF(データとりまとめシート!$E$3="","",データとりまとめシート!$E$3),"")&amp;IF(BD32=データとりまとめシート!$W$26,IF(データとりまとめシート!$K$12="","",データとりまとめシート!$K$12),"")&amp;IF(BD32=データとりまとめシート!$W$27,IF(データとりまとめシート!$K$3="","",データとりまとめシート!$K$3),"")</f>
        <v/>
      </c>
      <c r="BF32" s="178" t="str">
        <f t="shared" si="6"/>
        <v/>
      </c>
      <c r="BG32" s="178" t="str">
        <f t="shared" si="7"/>
        <v/>
      </c>
    </row>
    <row r="33" spans="1:59">
      <c r="A33" s="178" t="str">
        <f>IF(選手情報入力シート!A33="","",選手情報入力シート!A33)</f>
        <v/>
      </c>
      <c r="B33" s="178" t="str">
        <f>IF($A33="","",所属情報入力シート!$A$2)</f>
        <v/>
      </c>
      <c r="C33" s="178"/>
      <c r="D33" s="178"/>
      <c r="E33" s="178" t="str">
        <f>IF($A33="","",VLOOKUP($A33,選手情報入力シート!$A$3:$M$246,2,FALSE))</f>
        <v/>
      </c>
      <c r="F33" s="178" t="str">
        <f>IF($A33="","",VLOOKUP($A33,選手情報入力シート!$A$3:$M$246,3,FALSE)&amp;" "&amp;VLOOKUP($A33,選手情報入力シート!$A$3:$M$246,4,FALSE))</f>
        <v/>
      </c>
      <c r="G33" s="178" t="str">
        <f>IF($A33="","",ASC(VLOOKUP($A33,選手情報入力シート!$A$3:$M$246,5,FALSE)))</f>
        <v/>
      </c>
      <c r="H33" s="178"/>
      <c r="I33" s="178" t="str">
        <f>IF($A33="","",ASC(VLOOKUP($A33,選手情報入力シート!$A$3:$M$246,6,FALSE)))</f>
        <v/>
      </c>
      <c r="J33" s="178" t="str">
        <f>IF($A33="","",VLOOKUP($A33,選手情報入力シート!$A$3:$M$246,7,FALSE))</f>
        <v/>
      </c>
      <c r="K33" s="178" t="str">
        <f>IF($A33="","",VLOOKUP($A33,選手情報入力シート!$A$3:$M$246,8,FALSE))</f>
        <v/>
      </c>
      <c r="L33" s="178" t="str">
        <f>IF($A33="","",VLOOKUP($A33,選手情報入力シート!$A$3:$M$246,9,FALSE))</f>
        <v/>
      </c>
      <c r="M33" s="178" t="str">
        <f>IF($A33="","",YEAR(VLOOKUP($A33,選手情報入力シート!$A$3:$M$246,10,FALSE)))</f>
        <v/>
      </c>
      <c r="N33" s="265" t="str">
        <f>IF($A33="","",IF(MONTH(VLOOKUP($A33,選手情報入力シート!$A$3:$M$246,10,FALSE))&lt;10,"0"&amp;MONTH(VLOOKUP($A33,選手情報入力シート!$A$3:$M$246,10,FALSE))*100+DAY(VLOOKUP($A33,選手情報入力シート!$A$3:$M$246,10,FALSE)),MONTH(VLOOKUP($A33,選手情報入力シート!$A$3:$M$246,10,FALSE))*100+DAY(VLOOKUP($A33,選手情報入力シート!$A$3:$M$246,10,FALSE))))</f>
        <v/>
      </c>
      <c r="O33" s="178" t="str">
        <f>IF($A33="","",VLOOKUP($A33,選手情報入力シート!$A$3:$M$246,12,FALSE))</f>
        <v/>
      </c>
      <c r="P33" s="178" t="str">
        <f>IF($A33="","",VLOOKUP($A33,選手情報入力シート!$A$3:$M$246,11,FALSE))</f>
        <v/>
      </c>
      <c r="AF33" s="178" t="str">
        <f>IF(データとりまとめシート!$A52="","",データとりまとめシート!$A52)</f>
        <v/>
      </c>
      <c r="AG33" s="178" t="str">
        <f>IF($AF33="","",VLOOKUP($AF33,NANS取り込みシート!$A:$P,2,FALSE))</f>
        <v/>
      </c>
      <c r="AH33" s="178"/>
      <c r="AI33" s="178"/>
      <c r="AJ33" s="178" t="str">
        <f>IF($AF33="","",VLOOKUP($AF33,NANS取り込みシート!$A:$P,5,FALSE))</f>
        <v/>
      </c>
      <c r="AK33" s="178" t="str">
        <f>IF($AF33="","",VLOOKUP($AF33,NANS取り込みシート!$A:$P,6,FALSE))</f>
        <v/>
      </c>
      <c r="AL33" s="178" t="str">
        <f>IF($AF33="","",VLOOKUP($AF33,NANS取り込みシート!$A:$P,7,FALSE))</f>
        <v/>
      </c>
      <c r="AM33" s="178"/>
      <c r="AN33" s="178" t="str">
        <f>IF($AF33="","",VLOOKUP($AF33,NANS取り込みシート!$A:$P,9,FALSE))</f>
        <v/>
      </c>
      <c r="AO33" s="178" t="str">
        <f>IF($AF33="","",VLOOKUP($AF33,NANS取り込みシート!$A:$P,10,FALSE))</f>
        <v/>
      </c>
      <c r="AP33" s="178" t="str">
        <f>IF($AF33="","",VLOOKUP($AF33,NANS取り込みシート!$A:$P,11,FALSE))</f>
        <v/>
      </c>
      <c r="AQ33" s="178" t="str">
        <f>IF($AF33="","",VLOOKUP($AF33,NANS取り込みシート!$A:$P,12,FALSE))</f>
        <v/>
      </c>
      <c r="AR33" s="178" t="str">
        <f>IF($AF33="","",VLOOKUP($AF33,NANS取り込みシート!$A:$P,13,FALSE))</f>
        <v/>
      </c>
      <c r="AS33" s="265" t="str">
        <f>IF($AF33="","",VLOOKUP($AF33,NANS取り込みシート!$A:$P,14,FALSE))</f>
        <v/>
      </c>
      <c r="AT33" s="178" t="str">
        <f>IF($AF33="","",VLOOKUP($AF33,NANS取り込みシート!$A:$P,15,FALSE))</f>
        <v/>
      </c>
      <c r="AU33" s="265" t="str">
        <f>IF($AF33="","",VLOOKUP($AF33,NANS取り込みシート!$A:$P,16,FALSE))</f>
        <v/>
      </c>
      <c r="AV33" s="178" t="str">
        <f>IF(データとりまとめシート!$E52="","",データとりまとめシート!$E52)</f>
        <v/>
      </c>
      <c r="AW33" s="264" t="str">
        <f>IF(データとりまとめシート!$G52="","",データとりまとめシート!$G52)</f>
        <v/>
      </c>
      <c r="AX33" s="178" t="str">
        <f t="shared" si="2"/>
        <v/>
      </c>
      <c r="AY33" s="178" t="str">
        <f t="shared" si="3"/>
        <v/>
      </c>
      <c r="AZ33" s="178" t="str">
        <f>IF(データとりまとめシート!$I52="","",データとりまとめシート!$I52)</f>
        <v/>
      </c>
      <c r="BA33" s="264" t="str">
        <f>IF(データとりまとめシート!$K52="","",データとりまとめシート!$K52)</f>
        <v/>
      </c>
      <c r="BB33" s="178" t="str">
        <f t="shared" si="4"/>
        <v/>
      </c>
      <c r="BC33" s="178" t="str">
        <f t="shared" si="5"/>
        <v/>
      </c>
      <c r="BD33" s="178" t="str">
        <f>IF($AF33="","",IF(COUNTIF(データとりまとめシート!$B$12:$B$17,NANS取り込みシート!$AF33)=1,データとりまとめシート!$W$24,IF(COUNTIF(データとりまとめシート!$B$3:$B$8,NANS取り込みシート!$AF33)=1,データとりまとめシート!$W$25,IF(COUNTIF(データとりまとめシート!$H$12:$H$17,NANS取り込みシート!$AF33)=1,データとりまとめシート!$W$26,IF(COUNTIF(データとりまとめシート!$H$3:$H$8,NANS取り込みシート!$AF33)=1,データとりまとめシート!$W$27,"")))))</f>
        <v/>
      </c>
      <c r="BE33" s="264" t="str">
        <f>IF(BD33=データとりまとめシート!$W$24,IF(データとりまとめシート!$E$12="","",データとりまとめシート!$E$12),"")&amp;IF(BD33=データとりまとめシート!$W$25,IF(データとりまとめシート!$E$3="","",データとりまとめシート!$E$3),"")&amp;IF(BD33=データとりまとめシート!$W$26,IF(データとりまとめシート!$K$12="","",データとりまとめシート!$K$12),"")&amp;IF(BD33=データとりまとめシート!$W$27,IF(データとりまとめシート!$K$3="","",データとりまとめシート!$K$3),"")</f>
        <v/>
      </c>
      <c r="BF33" s="178" t="str">
        <f t="shared" si="6"/>
        <v/>
      </c>
      <c r="BG33" s="178" t="str">
        <f t="shared" si="7"/>
        <v/>
      </c>
    </row>
    <row r="34" spans="1:59">
      <c r="A34" s="178" t="str">
        <f>IF(選手情報入力シート!A34="","",選手情報入力シート!A34)</f>
        <v/>
      </c>
      <c r="B34" s="178" t="str">
        <f>IF($A34="","",所属情報入力シート!$A$2)</f>
        <v/>
      </c>
      <c r="C34" s="178"/>
      <c r="D34" s="178"/>
      <c r="E34" s="178" t="str">
        <f>IF($A34="","",VLOOKUP($A34,選手情報入力シート!$A$3:$M$246,2,FALSE))</f>
        <v/>
      </c>
      <c r="F34" s="178" t="str">
        <f>IF($A34="","",VLOOKUP($A34,選手情報入力シート!$A$3:$M$246,3,FALSE)&amp;" "&amp;VLOOKUP($A34,選手情報入力シート!$A$3:$M$246,4,FALSE))</f>
        <v/>
      </c>
      <c r="G34" s="178" t="str">
        <f>IF($A34="","",ASC(VLOOKUP($A34,選手情報入力シート!$A$3:$M$246,5,FALSE)))</f>
        <v/>
      </c>
      <c r="H34" s="178"/>
      <c r="I34" s="178" t="str">
        <f>IF($A34="","",ASC(VLOOKUP($A34,選手情報入力シート!$A$3:$M$246,6,FALSE)))</f>
        <v/>
      </c>
      <c r="J34" s="178" t="str">
        <f>IF($A34="","",VLOOKUP($A34,選手情報入力シート!$A$3:$M$246,7,FALSE))</f>
        <v/>
      </c>
      <c r="K34" s="178" t="str">
        <f>IF($A34="","",VLOOKUP($A34,選手情報入力シート!$A$3:$M$246,8,FALSE))</f>
        <v/>
      </c>
      <c r="L34" s="178" t="str">
        <f>IF($A34="","",VLOOKUP($A34,選手情報入力シート!$A$3:$M$246,9,FALSE))</f>
        <v/>
      </c>
      <c r="M34" s="178" t="str">
        <f>IF($A34="","",YEAR(VLOOKUP($A34,選手情報入力シート!$A$3:$M$246,10,FALSE)))</f>
        <v/>
      </c>
      <c r="N34" s="265" t="str">
        <f>IF($A34="","",IF(MONTH(VLOOKUP($A34,選手情報入力シート!$A$3:$M$246,10,FALSE))&lt;10,"0"&amp;MONTH(VLOOKUP($A34,選手情報入力シート!$A$3:$M$246,10,FALSE))*100+DAY(VLOOKUP($A34,選手情報入力シート!$A$3:$M$246,10,FALSE)),MONTH(VLOOKUP($A34,選手情報入力シート!$A$3:$M$246,10,FALSE))*100+DAY(VLOOKUP($A34,選手情報入力シート!$A$3:$M$246,10,FALSE))))</f>
        <v/>
      </c>
      <c r="O34" s="178" t="str">
        <f>IF($A34="","",VLOOKUP($A34,選手情報入力シート!$A$3:$M$246,12,FALSE))</f>
        <v/>
      </c>
      <c r="P34" s="178" t="str">
        <f>IF($A34="","",VLOOKUP($A34,選手情報入力シート!$A$3:$M$246,11,FALSE))</f>
        <v/>
      </c>
      <c r="AF34" s="178" t="str">
        <f>IF(データとりまとめシート!$A53="","",データとりまとめシート!$A53)</f>
        <v/>
      </c>
      <c r="AG34" s="178" t="str">
        <f>IF($AF34="","",VLOOKUP($AF34,NANS取り込みシート!$A:$P,2,FALSE))</f>
        <v/>
      </c>
      <c r="AH34" s="178"/>
      <c r="AI34" s="178"/>
      <c r="AJ34" s="178" t="str">
        <f>IF($AF34="","",VLOOKUP($AF34,NANS取り込みシート!$A:$P,5,FALSE))</f>
        <v/>
      </c>
      <c r="AK34" s="178" t="str">
        <f>IF($AF34="","",VLOOKUP($AF34,NANS取り込みシート!$A:$P,6,FALSE))</f>
        <v/>
      </c>
      <c r="AL34" s="178" t="str">
        <f>IF($AF34="","",VLOOKUP($AF34,NANS取り込みシート!$A:$P,7,FALSE))</f>
        <v/>
      </c>
      <c r="AM34" s="178"/>
      <c r="AN34" s="178" t="str">
        <f>IF($AF34="","",VLOOKUP($AF34,NANS取り込みシート!$A:$P,9,FALSE))</f>
        <v/>
      </c>
      <c r="AO34" s="178" t="str">
        <f>IF($AF34="","",VLOOKUP($AF34,NANS取り込みシート!$A:$P,10,FALSE))</f>
        <v/>
      </c>
      <c r="AP34" s="178" t="str">
        <f>IF($AF34="","",VLOOKUP($AF34,NANS取り込みシート!$A:$P,11,FALSE))</f>
        <v/>
      </c>
      <c r="AQ34" s="178" t="str">
        <f>IF($AF34="","",VLOOKUP($AF34,NANS取り込みシート!$A:$P,12,FALSE))</f>
        <v/>
      </c>
      <c r="AR34" s="178" t="str">
        <f>IF($AF34="","",VLOOKUP($AF34,NANS取り込みシート!$A:$P,13,FALSE))</f>
        <v/>
      </c>
      <c r="AS34" s="265" t="str">
        <f>IF($AF34="","",VLOOKUP($AF34,NANS取り込みシート!$A:$P,14,FALSE))</f>
        <v/>
      </c>
      <c r="AT34" s="178" t="str">
        <f>IF($AF34="","",VLOOKUP($AF34,NANS取り込みシート!$A:$P,15,FALSE))</f>
        <v/>
      </c>
      <c r="AU34" s="265" t="str">
        <f>IF($AF34="","",VLOOKUP($AF34,NANS取り込みシート!$A:$P,16,FALSE))</f>
        <v/>
      </c>
      <c r="AV34" s="178" t="str">
        <f>IF(データとりまとめシート!$E53="","",データとりまとめシート!$E53)</f>
        <v/>
      </c>
      <c r="AW34" s="264" t="str">
        <f>IF(データとりまとめシート!$G53="","",データとりまとめシート!$G53)</f>
        <v/>
      </c>
      <c r="AX34" s="178" t="str">
        <f t="shared" si="2"/>
        <v/>
      </c>
      <c r="AY34" s="178" t="str">
        <f t="shared" si="3"/>
        <v/>
      </c>
      <c r="AZ34" s="178" t="str">
        <f>IF(データとりまとめシート!$I53="","",データとりまとめシート!$I53)</f>
        <v/>
      </c>
      <c r="BA34" s="264" t="str">
        <f>IF(データとりまとめシート!$K53="","",データとりまとめシート!$K53)</f>
        <v/>
      </c>
      <c r="BB34" s="178" t="str">
        <f t="shared" si="4"/>
        <v/>
      </c>
      <c r="BC34" s="178" t="str">
        <f t="shared" si="5"/>
        <v/>
      </c>
      <c r="BD34" s="178" t="str">
        <f>IF($AF34="","",IF(COUNTIF(データとりまとめシート!$B$12:$B$17,NANS取り込みシート!$AF34)=1,データとりまとめシート!$W$24,IF(COUNTIF(データとりまとめシート!$B$3:$B$8,NANS取り込みシート!$AF34)=1,データとりまとめシート!$W$25,IF(COUNTIF(データとりまとめシート!$H$12:$H$17,NANS取り込みシート!$AF34)=1,データとりまとめシート!$W$26,IF(COUNTIF(データとりまとめシート!$H$3:$H$8,NANS取り込みシート!$AF34)=1,データとりまとめシート!$W$27,"")))))</f>
        <v/>
      </c>
      <c r="BE34" s="264" t="str">
        <f>IF(BD34=データとりまとめシート!$W$24,IF(データとりまとめシート!$E$12="","",データとりまとめシート!$E$12),"")&amp;IF(BD34=データとりまとめシート!$W$25,IF(データとりまとめシート!$E$3="","",データとりまとめシート!$E$3),"")&amp;IF(BD34=データとりまとめシート!$W$26,IF(データとりまとめシート!$K$12="","",データとりまとめシート!$K$12),"")&amp;IF(BD34=データとりまとめシート!$W$27,IF(データとりまとめシート!$K$3="","",データとりまとめシート!$K$3),"")</f>
        <v/>
      </c>
      <c r="BF34" s="178" t="str">
        <f t="shared" si="6"/>
        <v/>
      </c>
      <c r="BG34" s="178" t="str">
        <f t="shared" si="7"/>
        <v/>
      </c>
    </row>
    <row r="35" spans="1:59">
      <c r="A35" s="178" t="str">
        <f>IF(選手情報入力シート!A35="","",選手情報入力シート!A35)</f>
        <v/>
      </c>
      <c r="B35" s="178" t="str">
        <f>IF($A35="","",所属情報入力シート!$A$2)</f>
        <v/>
      </c>
      <c r="C35" s="178"/>
      <c r="D35" s="178"/>
      <c r="E35" s="178" t="str">
        <f>IF($A35="","",VLOOKUP($A35,選手情報入力シート!$A$3:$M$246,2,FALSE))</f>
        <v/>
      </c>
      <c r="F35" s="178" t="str">
        <f>IF($A35="","",VLOOKUP($A35,選手情報入力シート!$A$3:$M$246,3,FALSE)&amp;" "&amp;VLOOKUP($A35,選手情報入力シート!$A$3:$M$246,4,FALSE))</f>
        <v/>
      </c>
      <c r="G35" s="178" t="str">
        <f>IF($A35="","",ASC(VLOOKUP($A35,選手情報入力シート!$A$3:$M$246,5,FALSE)))</f>
        <v/>
      </c>
      <c r="H35" s="178"/>
      <c r="I35" s="178" t="str">
        <f>IF($A35="","",ASC(VLOOKUP($A35,選手情報入力シート!$A$3:$M$246,6,FALSE)))</f>
        <v/>
      </c>
      <c r="J35" s="178" t="str">
        <f>IF($A35="","",VLOOKUP($A35,選手情報入力シート!$A$3:$M$246,7,FALSE))</f>
        <v/>
      </c>
      <c r="K35" s="178" t="str">
        <f>IF($A35="","",VLOOKUP($A35,選手情報入力シート!$A$3:$M$246,8,FALSE))</f>
        <v/>
      </c>
      <c r="L35" s="178" t="str">
        <f>IF($A35="","",VLOOKUP($A35,選手情報入力シート!$A$3:$M$246,9,FALSE))</f>
        <v/>
      </c>
      <c r="M35" s="178" t="str">
        <f>IF($A35="","",YEAR(VLOOKUP($A35,選手情報入力シート!$A$3:$M$246,10,FALSE)))</f>
        <v/>
      </c>
      <c r="N35" s="265" t="str">
        <f>IF($A35="","",IF(MONTH(VLOOKUP($A35,選手情報入力シート!$A$3:$M$246,10,FALSE))&lt;10,"0"&amp;MONTH(VLOOKUP($A35,選手情報入力シート!$A$3:$M$246,10,FALSE))*100+DAY(VLOOKUP($A35,選手情報入力シート!$A$3:$M$246,10,FALSE)),MONTH(VLOOKUP($A35,選手情報入力シート!$A$3:$M$246,10,FALSE))*100+DAY(VLOOKUP($A35,選手情報入力シート!$A$3:$M$246,10,FALSE))))</f>
        <v/>
      </c>
      <c r="O35" s="178" t="str">
        <f>IF($A35="","",VLOOKUP($A35,選手情報入力シート!$A$3:$M$246,12,FALSE))</f>
        <v/>
      </c>
      <c r="P35" s="178" t="str">
        <f>IF($A35="","",VLOOKUP($A35,選手情報入力シート!$A$3:$M$246,11,FALSE))</f>
        <v/>
      </c>
      <c r="AF35" s="178" t="str">
        <f>IF(データとりまとめシート!$A54="","",データとりまとめシート!$A54)</f>
        <v/>
      </c>
      <c r="AG35" s="178" t="str">
        <f>IF($AF35="","",VLOOKUP($AF35,NANS取り込みシート!$A:$P,2,FALSE))</f>
        <v/>
      </c>
      <c r="AH35" s="178"/>
      <c r="AI35" s="178"/>
      <c r="AJ35" s="178" t="str">
        <f>IF($AF35="","",VLOOKUP($AF35,NANS取り込みシート!$A:$P,5,FALSE))</f>
        <v/>
      </c>
      <c r="AK35" s="178" t="str">
        <f>IF($AF35="","",VLOOKUP($AF35,NANS取り込みシート!$A:$P,6,FALSE))</f>
        <v/>
      </c>
      <c r="AL35" s="178" t="str">
        <f>IF($AF35="","",VLOOKUP($AF35,NANS取り込みシート!$A:$P,7,FALSE))</f>
        <v/>
      </c>
      <c r="AM35" s="178"/>
      <c r="AN35" s="178" t="str">
        <f>IF($AF35="","",VLOOKUP($AF35,NANS取り込みシート!$A:$P,9,FALSE))</f>
        <v/>
      </c>
      <c r="AO35" s="178" t="str">
        <f>IF($AF35="","",VLOOKUP($AF35,NANS取り込みシート!$A:$P,10,FALSE))</f>
        <v/>
      </c>
      <c r="AP35" s="178" t="str">
        <f>IF($AF35="","",VLOOKUP($AF35,NANS取り込みシート!$A:$P,11,FALSE))</f>
        <v/>
      </c>
      <c r="AQ35" s="178" t="str">
        <f>IF($AF35="","",VLOOKUP($AF35,NANS取り込みシート!$A:$P,12,FALSE))</f>
        <v/>
      </c>
      <c r="AR35" s="178" t="str">
        <f>IF($AF35="","",VLOOKUP($AF35,NANS取り込みシート!$A:$P,13,FALSE))</f>
        <v/>
      </c>
      <c r="AS35" s="265" t="str">
        <f>IF($AF35="","",VLOOKUP($AF35,NANS取り込みシート!$A:$P,14,FALSE))</f>
        <v/>
      </c>
      <c r="AT35" s="178" t="str">
        <f>IF($AF35="","",VLOOKUP($AF35,NANS取り込みシート!$A:$P,15,FALSE))</f>
        <v/>
      </c>
      <c r="AU35" s="265" t="str">
        <f>IF($AF35="","",VLOOKUP($AF35,NANS取り込みシート!$A:$P,16,FALSE))</f>
        <v/>
      </c>
      <c r="AV35" s="178" t="str">
        <f>IF(データとりまとめシート!$E54="","",データとりまとめシート!$E54)</f>
        <v/>
      </c>
      <c r="AW35" s="264" t="str">
        <f>IF(データとりまとめシート!$G54="","",データとりまとめシート!$G54)</f>
        <v/>
      </c>
      <c r="AX35" s="178" t="str">
        <f t="shared" si="2"/>
        <v/>
      </c>
      <c r="AY35" s="178" t="str">
        <f t="shared" si="3"/>
        <v/>
      </c>
      <c r="AZ35" s="178" t="str">
        <f>IF(データとりまとめシート!$I54="","",データとりまとめシート!$I54)</f>
        <v/>
      </c>
      <c r="BA35" s="264" t="str">
        <f>IF(データとりまとめシート!$K54="","",データとりまとめシート!$K54)</f>
        <v/>
      </c>
      <c r="BB35" s="178" t="str">
        <f t="shared" si="4"/>
        <v/>
      </c>
      <c r="BC35" s="178" t="str">
        <f t="shared" si="5"/>
        <v/>
      </c>
      <c r="BD35" s="178" t="str">
        <f>IF($AF35="","",IF(COUNTIF(データとりまとめシート!$B$12:$B$17,NANS取り込みシート!$AF35)=1,データとりまとめシート!$W$24,IF(COUNTIF(データとりまとめシート!$B$3:$B$8,NANS取り込みシート!$AF35)=1,データとりまとめシート!$W$25,IF(COUNTIF(データとりまとめシート!$H$12:$H$17,NANS取り込みシート!$AF35)=1,データとりまとめシート!$W$26,IF(COUNTIF(データとりまとめシート!$H$3:$H$8,NANS取り込みシート!$AF35)=1,データとりまとめシート!$W$27,"")))))</f>
        <v/>
      </c>
      <c r="BE35" s="264" t="str">
        <f>IF(BD35=データとりまとめシート!$W$24,IF(データとりまとめシート!$E$12="","",データとりまとめシート!$E$12),"")&amp;IF(BD35=データとりまとめシート!$W$25,IF(データとりまとめシート!$E$3="","",データとりまとめシート!$E$3),"")&amp;IF(BD35=データとりまとめシート!$W$26,IF(データとりまとめシート!$K$12="","",データとりまとめシート!$K$12),"")&amp;IF(BD35=データとりまとめシート!$W$27,IF(データとりまとめシート!$K$3="","",データとりまとめシート!$K$3),"")</f>
        <v/>
      </c>
      <c r="BF35" s="178" t="str">
        <f t="shared" si="6"/>
        <v/>
      </c>
      <c r="BG35" s="178" t="str">
        <f t="shared" si="7"/>
        <v/>
      </c>
    </row>
    <row r="36" spans="1:59">
      <c r="A36" s="178" t="str">
        <f>IF(選手情報入力シート!A36="","",選手情報入力シート!A36)</f>
        <v/>
      </c>
      <c r="B36" s="178" t="str">
        <f>IF($A36="","",所属情報入力シート!$A$2)</f>
        <v/>
      </c>
      <c r="C36" s="178"/>
      <c r="D36" s="178"/>
      <c r="E36" s="178" t="str">
        <f>IF($A36="","",VLOOKUP($A36,選手情報入力シート!$A$3:$M$246,2,FALSE))</f>
        <v/>
      </c>
      <c r="F36" s="178" t="str">
        <f>IF($A36="","",VLOOKUP($A36,選手情報入力シート!$A$3:$M$246,3,FALSE)&amp;" "&amp;VLOOKUP($A36,選手情報入力シート!$A$3:$M$246,4,FALSE))</f>
        <v/>
      </c>
      <c r="G36" s="178" t="str">
        <f>IF($A36="","",ASC(VLOOKUP($A36,選手情報入力シート!$A$3:$M$246,5,FALSE)))</f>
        <v/>
      </c>
      <c r="H36" s="178"/>
      <c r="I36" s="178" t="str">
        <f>IF($A36="","",ASC(VLOOKUP($A36,選手情報入力シート!$A$3:$M$246,6,FALSE)))</f>
        <v/>
      </c>
      <c r="J36" s="178" t="str">
        <f>IF($A36="","",VLOOKUP($A36,選手情報入力シート!$A$3:$M$246,7,FALSE))</f>
        <v/>
      </c>
      <c r="K36" s="178" t="str">
        <f>IF($A36="","",VLOOKUP($A36,選手情報入力シート!$A$3:$M$246,8,FALSE))</f>
        <v/>
      </c>
      <c r="L36" s="178" t="str">
        <f>IF($A36="","",VLOOKUP($A36,選手情報入力シート!$A$3:$M$246,9,FALSE))</f>
        <v/>
      </c>
      <c r="M36" s="178" t="str">
        <f>IF($A36="","",YEAR(VLOOKUP($A36,選手情報入力シート!$A$3:$M$246,10,FALSE)))</f>
        <v/>
      </c>
      <c r="N36" s="265" t="str">
        <f>IF($A36="","",IF(MONTH(VLOOKUP($A36,選手情報入力シート!$A$3:$M$246,10,FALSE))&lt;10,"0"&amp;MONTH(VLOOKUP($A36,選手情報入力シート!$A$3:$M$246,10,FALSE))*100+DAY(VLOOKUP($A36,選手情報入力シート!$A$3:$M$246,10,FALSE)),MONTH(VLOOKUP($A36,選手情報入力シート!$A$3:$M$246,10,FALSE))*100+DAY(VLOOKUP($A36,選手情報入力シート!$A$3:$M$246,10,FALSE))))</f>
        <v/>
      </c>
      <c r="O36" s="178" t="str">
        <f>IF($A36="","",VLOOKUP($A36,選手情報入力シート!$A$3:$M$246,12,FALSE))</f>
        <v/>
      </c>
      <c r="P36" s="178" t="str">
        <f>IF($A36="","",VLOOKUP($A36,選手情報入力シート!$A$3:$M$246,11,FALSE))</f>
        <v/>
      </c>
      <c r="AF36" s="178" t="str">
        <f>IF(データとりまとめシート!$A55="","",データとりまとめシート!$A55)</f>
        <v/>
      </c>
      <c r="AG36" s="178" t="str">
        <f>IF($AF36="","",VLOOKUP($AF36,NANS取り込みシート!$A:$P,2,FALSE))</f>
        <v/>
      </c>
      <c r="AH36" s="178"/>
      <c r="AI36" s="178"/>
      <c r="AJ36" s="178" t="str">
        <f>IF($AF36="","",VLOOKUP($AF36,NANS取り込みシート!$A:$P,5,FALSE))</f>
        <v/>
      </c>
      <c r="AK36" s="178" t="str">
        <f>IF($AF36="","",VLOOKUP($AF36,NANS取り込みシート!$A:$P,6,FALSE))</f>
        <v/>
      </c>
      <c r="AL36" s="178" t="str">
        <f>IF($AF36="","",VLOOKUP($AF36,NANS取り込みシート!$A:$P,7,FALSE))</f>
        <v/>
      </c>
      <c r="AM36" s="178"/>
      <c r="AN36" s="178" t="str">
        <f>IF($AF36="","",VLOOKUP($AF36,NANS取り込みシート!$A:$P,9,FALSE))</f>
        <v/>
      </c>
      <c r="AO36" s="178" t="str">
        <f>IF($AF36="","",VLOOKUP($AF36,NANS取り込みシート!$A:$P,10,FALSE))</f>
        <v/>
      </c>
      <c r="AP36" s="178" t="str">
        <f>IF($AF36="","",VLOOKUP($AF36,NANS取り込みシート!$A:$P,11,FALSE))</f>
        <v/>
      </c>
      <c r="AQ36" s="178" t="str">
        <f>IF($AF36="","",VLOOKUP($AF36,NANS取り込みシート!$A:$P,12,FALSE))</f>
        <v/>
      </c>
      <c r="AR36" s="178" t="str">
        <f>IF($AF36="","",VLOOKUP($AF36,NANS取り込みシート!$A:$P,13,FALSE))</f>
        <v/>
      </c>
      <c r="AS36" s="265" t="str">
        <f>IF($AF36="","",VLOOKUP($AF36,NANS取り込みシート!$A:$P,14,FALSE))</f>
        <v/>
      </c>
      <c r="AT36" s="178" t="str">
        <f>IF($AF36="","",VLOOKUP($AF36,NANS取り込みシート!$A:$P,15,FALSE))</f>
        <v/>
      </c>
      <c r="AU36" s="265" t="str">
        <f>IF($AF36="","",VLOOKUP($AF36,NANS取り込みシート!$A:$P,16,FALSE))</f>
        <v/>
      </c>
      <c r="AV36" s="178" t="str">
        <f>IF(データとりまとめシート!$E55="","",データとりまとめシート!$E55)</f>
        <v/>
      </c>
      <c r="AW36" s="264" t="str">
        <f>IF(データとりまとめシート!$G55="","",データとりまとめシート!$G55)</f>
        <v/>
      </c>
      <c r="AX36" s="178" t="str">
        <f t="shared" si="2"/>
        <v/>
      </c>
      <c r="AY36" s="178" t="str">
        <f t="shared" si="3"/>
        <v/>
      </c>
      <c r="AZ36" s="178" t="str">
        <f>IF(データとりまとめシート!$I55="","",データとりまとめシート!$I55)</f>
        <v/>
      </c>
      <c r="BA36" s="264" t="str">
        <f>IF(データとりまとめシート!$K55="","",データとりまとめシート!$K55)</f>
        <v/>
      </c>
      <c r="BB36" s="178" t="str">
        <f t="shared" si="4"/>
        <v/>
      </c>
      <c r="BC36" s="178" t="str">
        <f t="shared" si="5"/>
        <v/>
      </c>
      <c r="BD36" s="178" t="str">
        <f>IF($AF36="","",IF(COUNTIF(データとりまとめシート!$B$12:$B$17,NANS取り込みシート!$AF36)=1,データとりまとめシート!$W$24,IF(COUNTIF(データとりまとめシート!$B$3:$B$8,NANS取り込みシート!$AF36)=1,データとりまとめシート!$W$25,IF(COUNTIF(データとりまとめシート!$H$12:$H$17,NANS取り込みシート!$AF36)=1,データとりまとめシート!$W$26,IF(COUNTIF(データとりまとめシート!$H$3:$H$8,NANS取り込みシート!$AF36)=1,データとりまとめシート!$W$27,"")))))</f>
        <v/>
      </c>
      <c r="BE36" s="264" t="str">
        <f>IF(BD36=データとりまとめシート!$W$24,IF(データとりまとめシート!$E$12="","",データとりまとめシート!$E$12),"")&amp;IF(BD36=データとりまとめシート!$W$25,IF(データとりまとめシート!$E$3="","",データとりまとめシート!$E$3),"")&amp;IF(BD36=データとりまとめシート!$W$26,IF(データとりまとめシート!$K$12="","",データとりまとめシート!$K$12),"")&amp;IF(BD36=データとりまとめシート!$W$27,IF(データとりまとめシート!$K$3="","",データとりまとめシート!$K$3),"")</f>
        <v/>
      </c>
      <c r="BF36" s="178" t="str">
        <f t="shared" si="6"/>
        <v/>
      </c>
      <c r="BG36" s="178" t="str">
        <f t="shared" si="7"/>
        <v/>
      </c>
    </row>
    <row r="37" spans="1:59">
      <c r="A37" s="178" t="str">
        <f>IF(選手情報入力シート!A37="","",選手情報入力シート!A37)</f>
        <v/>
      </c>
      <c r="B37" s="178" t="str">
        <f>IF($A37="","",所属情報入力シート!$A$2)</f>
        <v/>
      </c>
      <c r="C37" s="178"/>
      <c r="D37" s="178"/>
      <c r="E37" s="178" t="str">
        <f>IF($A37="","",VLOOKUP($A37,選手情報入力シート!$A$3:$M$246,2,FALSE))</f>
        <v/>
      </c>
      <c r="F37" s="178" t="str">
        <f>IF($A37="","",VLOOKUP($A37,選手情報入力シート!$A$3:$M$246,3,FALSE)&amp;" "&amp;VLOOKUP($A37,選手情報入力シート!$A$3:$M$246,4,FALSE))</f>
        <v/>
      </c>
      <c r="G37" s="178" t="str">
        <f>IF($A37="","",ASC(VLOOKUP($A37,選手情報入力シート!$A$3:$M$246,5,FALSE)))</f>
        <v/>
      </c>
      <c r="H37" s="178"/>
      <c r="I37" s="178" t="str">
        <f>IF($A37="","",ASC(VLOOKUP($A37,選手情報入力シート!$A$3:$M$246,6,FALSE)))</f>
        <v/>
      </c>
      <c r="J37" s="178" t="str">
        <f>IF($A37="","",VLOOKUP($A37,選手情報入力シート!$A$3:$M$246,7,FALSE))</f>
        <v/>
      </c>
      <c r="K37" s="178" t="str">
        <f>IF($A37="","",VLOOKUP($A37,選手情報入力シート!$A$3:$M$246,8,FALSE))</f>
        <v/>
      </c>
      <c r="L37" s="178" t="str">
        <f>IF($A37="","",VLOOKUP($A37,選手情報入力シート!$A$3:$M$246,9,FALSE))</f>
        <v/>
      </c>
      <c r="M37" s="178" t="str">
        <f>IF($A37="","",YEAR(VLOOKUP($A37,選手情報入力シート!$A$3:$M$246,10,FALSE)))</f>
        <v/>
      </c>
      <c r="N37" s="265" t="str">
        <f>IF($A37="","",IF(MONTH(VLOOKUP($A37,選手情報入力シート!$A$3:$M$246,10,FALSE))&lt;10,"0"&amp;MONTH(VLOOKUP($A37,選手情報入力シート!$A$3:$M$246,10,FALSE))*100+DAY(VLOOKUP($A37,選手情報入力シート!$A$3:$M$246,10,FALSE)),MONTH(VLOOKUP($A37,選手情報入力シート!$A$3:$M$246,10,FALSE))*100+DAY(VLOOKUP($A37,選手情報入力シート!$A$3:$M$246,10,FALSE))))</f>
        <v/>
      </c>
      <c r="O37" s="178" t="str">
        <f>IF($A37="","",VLOOKUP($A37,選手情報入力シート!$A$3:$M$246,12,FALSE))</f>
        <v/>
      </c>
      <c r="P37" s="178" t="str">
        <f>IF($A37="","",VLOOKUP($A37,選手情報入力シート!$A$3:$M$246,11,FALSE))</f>
        <v/>
      </c>
      <c r="AF37" s="178" t="str">
        <f>IF(データとりまとめシート!$A56="","",データとりまとめシート!$A56)</f>
        <v/>
      </c>
      <c r="AG37" s="178" t="str">
        <f>IF($AF37="","",VLOOKUP($AF37,NANS取り込みシート!$A:$P,2,FALSE))</f>
        <v/>
      </c>
      <c r="AH37" s="178"/>
      <c r="AI37" s="178"/>
      <c r="AJ37" s="178" t="str">
        <f>IF($AF37="","",VLOOKUP($AF37,NANS取り込みシート!$A:$P,5,FALSE))</f>
        <v/>
      </c>
      <c r="AK37" s="178" t="str">
        <f>IF($AF37="","",VLOOKUP($AF37,NANS取り込みシート!$A:$P,6,FALSE))</f>
        <v/>
      </c>
      <c r="AL37" s="178" t="str">
        <f>IF($AF37="","",VLOOKUP($AF37,NANS取り込みシート!$A:$P,7,FALSE))</f>
        <v/>
      </c>
      <c r="AM37" s="178"/>
      <c r="AN37" s="178" t="str">
        <f>IF($AF37="","",VLOOKUP($AF37,NANS取り込みシート!$A:$P,9,FALSE))</f>
        <v/>
      </c>
      <c r="AO37" s="178" t="str">
        <f>IF($AF37="","",VLOOKUP($AF37,NANS取り込みシート!$A:$P,10,FALSE))</f>
        <v/>
      </c>
      <c r="AP37" s="178" t="str">
        <f>IF($AF37="","",VLOOKUP($AF37,NANS取り込みシート!$A:$P,11,FALSE))</f>
        <v/>
      </c>
      <c r="AQ37" s="178" t="str">
        <f>IF($AF37="","",VLOOKUP($AF37,NANS取り込みシート!$A:$P,12,FALSE))</f>
        <v/>
      </c>
      <c r="AR37" s="178" t="str">
        <f>IF($AF37="","",VLOOKUP($AF37,NANS取り込みシート!$A:$P,13,FALSE))</f>
        <v/>
      </c>
      <c r="AS37" s="265" t="str">
        <f>IF($AF37="","",VLOOKUP($AF37,NANS取り込みシート!$A:$P,14,FALSE))</f>
        <v/>
      </c>
      <c r="AT37" s="178" t="str">
        <f>IF($AF37="","",VLOOKUP($AF37,NANS取り込みシート!$A:$P,15,FALSE))</f>
        <v/>
      </c>
      <c r="AU37" s="265" t="str">
        <f>IF($AF37="","",VLOOKUP($AF37,NANS取り込みシート!$A:$P,16,FALSE))</f>
        <v/>
      </c>
      <c r="AV37" s="178" t="str">
        <f>IF(データとりまとめシート!$E56="","",データとりまとめシート!$E56)</f>
        <v/>
      </c>
      <c r="AW37" s="264" t="str">
        <f>IF(データとりまとめシート!$G56="","",データとりまとめシート!$G56)</f>
        <v/>
      </c>
      <c r="AX37" s="178" t="str">
        <f t="shared" si="2"/>
        <v/>
      </c>
      <c r="AY37" s="178" t="str">
        <f t="shared" si="3"/>
        <v/>
      </c>
      <c r="AZ37" s="178" t="str">
        <f>IF(データとりまとめシート!$I56="","",データとりまとめシート!$I56)</f>
        <v/>
      </c>
      <c r="BA37" s="264" t="str">
        <f>IF(データとりまとめシート!$K56="","",データとりまとめシート!$K56)</f>
        <v/>
      </c>
      <c r="BB37" s="178" t="str">
        <f t="shared" si="4"/>
        <v/>
      </c>
      <c r="BC37" s="178" t="str">
        <f t="shared" si="5"/>
        <v/>
      </c>
      <c r="BD37" s="178" t="str">
        <f>IF($AF37="","",IF(COUNTIF(データとりまとめシート!$B$12:$B$17,NANS取り込みシート!$AF37)=1,データとりまとめシート!$W$24,IF(COUNTIF(データとりまとめシート!$B$3:$B$8,NANS取り込みシート!$AF37)=1,データとりまとめシート!$W$25,IF(COUNTIF(データとりまとめシート!$H$12:$H$17,NANS取り込みシート!$AF37)=1,データとりまとめシート!$W$26,IF(COUNTIF(データとりまとめシート!$H$3:$H$8,NANS取り込みシート!$AF37)=1,データとりまとめシート!$W$27,"")))))</f>
        <v/>
      </c>
      <c r="BE37" s="264" t="str">
        <f>IF(BD37=データとりまとめシート!$W$24,IF(データとりまとめシート!$E$12="","",データとりまとめシート!$E$12),"")&amp;IF(BD37=データとりまとめシート!$W$25,IF(データとりまとめシート!$E$3="","",データとりまとめシート!$E$3),"")&amp;IF(BD37=データとりまとめシート!$W$26,IF(データとりまとめシート!$K$12="","",データとりまとめシート!$K$12),"")&amp;IF(BD37=データとりまとめシート!$W$27,IF(データとりまとめシート!$K$3="","",データとりまとめシート!$K$3),"")</f>
        <v/>
      </c>
      <c r="BF37" s="178" t="str">
        <f t="shared" si="6"/>
        <v/>
      </c>
      <c r="BG37" s="178" t="str">
        <f t="shared" si="7"/>
        <v/>
      </c>
    </row>
    <row r="38" spans="1:59">
      <c r="A38" s="178" t="str">
        <f>IF(選手情報入力シート!A38="","",選手情報入力シート!A38)</f>
        <v/>
      </c>
      <c r="B38" s="178" t="str">
        <f>IF($A38="","",所属情報入力シート!$A$2)</f>
        <v/>
      </c>
      <c r="C38" s="178"/>
      <c r="D38" s="178"/>
      <c r="E38" s="178" t="str">
        <f>IF($A38="","",VLOOKUP($A38,選手情報入力シート!$A$3:$M$246,2,FALSE))</f>
        <v/>
      </c>
      <c r="F38" s="178" t="str">
        <f>IF($A38="","",VLOOKUP($A38,選手情報入力シート!$A$3:$M$246,3,FALSE)&amp;" "&amp;VLOOKUP($A38,選手情報入力シート!$A$3:$M$246,4,FALSE))</f>
        <v/>
      </c>
      <c r="G38" s="178" t="str">
        <f>IF($A38="","",ASC(VLOOKUP($A38,選手情報入力シート!$A$3:$M$246,5,FALSE)))</f>
        <v/>
      </c>
      <c r="H38" s="178"/>
      <c r="I38" s="178" t="str">
        <f>IF($A38="","",ASC(VLOOKUP($A38,選手情報入力シート!$A$3:$M$246,6,FALSE)))</f>
        <v/>
      </c>
      <c r="J38" s="178" t="str">
        <f>IF($A38="","",VLOOKUP($A38,選手情報入力シート!$A$3:$M$246,7,FALSE))</f>
        <v/>
      </c>
      <c r="K38" s="178" t="str">
        <f>IF($A38="","",VLOOKUP($A38,選手情報入力シート!$A$3:$M$246,8,FALSE))</f>
        <v/>
      </c>
      <c r="L38" s="178" t="str">
        <f>IF($A38="","",VLOOKUP($A38,選手情報入力シート!$A$3:$M$246,9,FALSE))</f>
        <v/>
      </c>
      <c r="M38" s="178" t="str">
        <f>IF($A38="","",YEAR(VLOOKUP($A38,選手情報入力シート!$A$3:$M$246,10,FALSE)))</f>
        <v/>
      </c>
      <c r="N38" s="265" t="str">
        <f>IF($A38="","",IF(MONTH(VLOOKUP($A38,選手情報入力シート!$A$3:$M$246,10,FALSE))&lt;10,"0"&amp;MONTH(VLOOKUP($A38,選手情報入力シート!$A$3:$M$246,10,FALSE))*100+DAY(VLOOKUP($A38,選手情報入力シート!$A$3:$M$246,10,FALSE)),MONTH(VLOOKUP($A38,選手情報入力シート!$A$3:$M$246,10,FALSE))*100+DAY(VLOOKUP($A38,選手情報入力シート!$A$3:$M$246,10,FALSE))))</f>
        <v/>
      </c>
      <c r="O38" s="178" t="str">
        <f>IF($A38="","",VLOOKUP($A38,選手情報入力シート!$A$3:$M$246,12,FALSE))</f>
        <v/>
      </c>
      <c r="P38" s="178" t="str">
        <f>IF($A38="","",VLOOKUP($A38,選手情報入力シート!$A$3:$M$246,11,FALSE))</f>
        <v/>
      </c>
      <c r="AF38" s="178" t="str">
        <f>IF(データとりまとめシート!$A57="","",データとりまとめシート!$A57)</f>
        <v/>
      </c>
      <c r="AG38" s="178" t="str">
        <f>IF($AF38="","",VLOOKUP($AF38,NANS取り込みシート!$A:$P,2,FALSE))</f>
        <v/>
      </c>
      <c r="AH38" s="178"/>
      <c r="AI38" s="178"/>
      <c r="AJ38" s="178" t="str">
        <f>IF($AF38="","",VLOOKUP($AF38,NANS取り込みシート!$A:$P,5,FALSE))</f>
        <v/>
      </c>
      <c r="AK38" s="178" t="str">
        <f>IF($AF38="","",VLOOKUP($AF38,NANS取り込みシート!$A:$P,6,FALSE))</f>
        <v/>
      </c>
      <c r="AL38" s="178" t="str">
        <f>IF($AF38="","",VLOOKUP($AF38,NANS取り込みシート!$A:$P,7,FALSE))</f>
        <v/>
      </c>
      <c r="AM38" s="178"/>
      <c r="AN38" s="178" t="str">
        <f>IF($AF38="","",VLOOKUP($AF38,NANS取り込みシート!$A:$P,9,FALSE))</f>
        <v/>
      </c>
      <c r="AO38" s="178" t="str">
        <f>IF($AF38="","",VLOOKUP($AF38,NANS取り込みシート!$A:$P,10,FALSE))</f>
        <v/>
      </c>
      <c r="AP38" s="178" t="str">
        <f>IF($AF38="","",VLOOKUP($AF38,NANS取り込みシート!$A:$P,11,FALSE))</f>
        <v/>
      </c>
      <c r="AQ38" s="178" t="str">
        <f>IF($AF38="","",VLOOKUP($AF38,NANS取り込みシート!$A:$P,12,FALSE))</f>
        <v/>
      </c>
      <c r="AR38" s="178" t="str">
        <f>IF($AF38="","",VLOOKUP($AF38,NANS取り込みシート!$A:$P,13,FALSE))</f>
        <v/>
      </c>
      <c r="AS38" s="265" t="str">
        <f>IF($AF38="","",VLOOKUP($AF38,NANS取り込みシート!$A:$P,14,FALSE))</f>
        <v/>
      </c>
      <c r="AT38" s="178" t="str">
        <f>IF($AF38="","",VLOOKUP($AF38,NANS取り込みシート!$A:$P,15,FALSE))</f>
        <v/>
      </c>
      <c r="AU38" s="265" t="str">
        <f>IF($AF38="","",VLOOKUP($AF38,NANS取り込みシート!$A:$P,16,FALSE))</f>
        <v/>
      </c>
      <c r="AV38" s="178" t="str">
        <f>IF(データとりまとめシート!$E57="","",データとりまとめシート!$E57)</f>
        <v/>
      </c>
      <c r="AW38" s="264" t="str">
        <f>IF(データとりまとめシート!$G57="","",データとりまとめシート!$G57)</f>
        <v/>
      </c>
      <c r="AX38" s="178" t="str">
        <f t="shared" si="2"/>
        <v/>
      </c>
      <c r="AY38" s="178" t="str">
        <f t="shared" si="3"/>
        <v/>
      </c>
      <c r="AZ38" s="178" t="str">
        <f>IF(データとりまとめシート!$I57="","",データとりまとめシート!$I57)</f>
        <v/>
      </c>
      <c r="BA38" s="264" t="str">
        <f>IF(データとりまとめシート!$K57="","",データとりまとめシート!$K57)</f>
        <v/>
      </c>
      <c r="BB38" s="178" t="str">
        <f t="shared" si="4"/>
        <v/>
      </c>
      <c r="BC38" s="178" t="str">
        <f t="shared" si="5"/>
        <v/>
      </c>
      <c r="BD38" s="178" t="str">
        <f>IF($AF38="","",IF(COUNTIF(データとりまとめシート!$B$12:$B$17,NANS取り込みシート!$AF38)=1,データとりまとめシート!$W$24,IF(COUNTIF(データとりまとめシート!$B$3:$B$8,NANS取り込みシート!$AF38)=1,データとりまとめシート!$W$25,IF(COUNTIF(データとりまとめシート!$H$12:$H$17,NANS取り込みシート!$AF38)=1,データとりまとめシート!$W$26,IF(COUNTIF(データとりまとめシート!$H$3:$H$8,NANS取り込みシート!$AF38)=1,データとりまとめシート!$W$27,"")))))</f>
        <v/>
      </c>
      <c r="BE38" s="264" t="str">
        <f>IF(BD38=データとりまとめシート!$W$24,IF(データとりまとめシート!$E$12="","",データとりまとめシート!$E$12),"")&amp;IF(BD38=データとりまとめシート!$W$25,IF(データとりまとめシート!$E$3="","",データとりまとめシート!$E$3),"")&amp;IF(BD38=データとりまとめシート!$W$26,IF(データとりまとめシート!$K$12="","",データとりまとめシート!$K$12),"")&amp;IF(BD38=データとりまとめシート!$W$27,IF(データとりまとめシート!$K$3="","",データとりまとめシート!$K$3),"")</f>
        <v/>
      </c>
      <c r="BF38" s="178" t="str">
        <f t="shared" si="6"/>
        <v/>
      </c>
      <c r="BG38" s="178" t="str">
        <f t="shared" si="7"/>
        <v/>
      </c>
    </row>
    <row r="39" spans="1:59">
      <c r="A39" s="178" t="str">
        <f>IF(選手情報入力シート!A39="","",選手情報入力シート!A39)</f>
        <v/>
      </c>
      <c r="B39" s="178" t="str">
        <f>IF($A39="","",所属情報入力シート!$A$2)</f>
        <v/>
      </c>
      <c r="C39" s="178"/>
      <c r="D39" s="178"/>
      <c r="E39" s="178" t="str">
        <f>IF($A39="","",VLOOKUP($A39,選手情報入力シート!$A$3:$M$246,2,FALSE))</f>
        <v/>
      </c>
      <c r="F39" s="178" t="str">
        <f>IF($A39="","",VLOOKUP($A39,選手情報入力シート!$A$3:$M$246,3,FALSE)&amp;" "&amp;VLOOKUP($A39,選手情報入力シート!$A$3:$M$246,4,FALSE))</f>
        <v/>
      </c>
      <c r="G39" s="178" t="str">
        <f>IF($A39="","",ASC(VLOOKUP($A39,選手情報入力シート!$A$3:$M$246,5,FALSE)))</f>
        <v/>
      </c>
      <c r="H39" s="178"/>
      <c r="I39" s="178" t="str">
        <f>IF($A39="","",ASC(VLOOKUP($A39,選手情報入力シート!$A$3:$M$246,6,FALSE)))</f>
        <v/>
      </c>
      <c r="J39" s="178" t="str">
        <f>IF($A39="","",VLOOKUP($A39,選手情報入力シート!$A$3:$M$246,7,FALSE))</f>
        <v/>
      </c>
      <c r="K39" s="178" t="str">
        <f>IF($A39="","",VLOOKUP($A39,選手情報入力シート!$A$3:$M$246,8,FALSE))</f>
        <v/>
      </c>
      <c r="L39" s="178" t="str">
        <f>IF($A39="","",VLOOKUP($A39,選手情報入力シート!$A$3:$M$246,9,FALSE))</f>
        <v/>
      </c>
      <c r="M39" s="178" t="str">
        <f>IF($A39="","",YEAR(VLOOKUP($A39,選手情報入力シート!$A$3:$M$246,10,FALSE)))</f>
        <v/>
      </c>
      <c r="N39" s="265" t="str">
        <f>IF($A39="","",IF(MONTH(VLOOKUP($A39,選手情報入力シート!$A$3:$M$246,10,FALSE))&lt;10,"0"&amp;MONTH(VLOOKUP($A39,選手情報入力シート!$A$3:$M$246,10,FALSE))*100+DAY(VLOOKUP($A39,選手情報入力シート!$A$3:$M$246,10,FALSE)),MONTH(VLOOKUP($A39,選手情報入力シート!$A$3:$M$246,10,FALSE))*100+DAY(VLOOKUP($A39,選手情報入力シート!$A$3:$M$246,10,FALSE))))</f>
        <v/>
      </c>
      <c r="O39" s="178" t="str">
        <f>IF($A39="","",VLOOKUP($A39,選手情報入力シート!$A$3:$M$246,12,FALSE))</f>
        <v/>
      </c>
      <c r="P39" s="178" t="str">
        <f>IF($A39="","",VLOOKUP($A39,選手情報入力シート!$A$3:$M$246,11,FALSE))</f>
        <v/>
      </c>
      <c r="AF39" s="178" t="str">
        <f>IF(データとりまとめシート!$A58="","",データとりまとめシート!$A58)</f>
        <v/>
      </c>
      <c r="AG39" s="178" t="str">
        <f>IF($AF39="","",VLOOKUP($AF39,NANS取り込みシート!$A:$P,2,FALSE))</f>
        <v/>
      </c>
      <c r="AH39" s="178"/>
      <c r="AI39" s="178"/>
      <c r="AJ39" s="178" t="str">
        <f>IF($AF39="","",VLOOKUP($AF39,NANS取り込みシート!$A:$P,5,FALSE))</f>
        <v/>
      </c>
      <c r="AK39" s="178" t="str">
        <f>IF($AF39="","",VLOOKUP($AF39,NANS取り込みシート!$A:$P,6,FALSE))</f>
        <v/>
      </c>
      <c r="AL39" s="178" t="str">
        <f>IF($AF39="","",VLOOKUP($AF39,NANS取り込みシート!$A:$P,7,FALSE))</f>
        <v/>
      </c>
      <c r="AM39" s="178"/>
      <c r="AN39" s="178" t="str">
        <f>IF($AF39="","",VLOOKUP($AF39,NANS取り込みシート!$A:$P,9,FALSE))</f>
        <v/>
      </c>
      <c r="AO39" s="178" t="str">
        <f>IF($AF39="","",VLOOKUP($AF39,NANS取り込みシート!$A:$P,10,FALSE))</f>
        <v/>
      </c>
      <c r="AP39" s="178" t="str">
        <f>IF($AF39="","",VLOOKUP($AF39,NANS取り込みシート!$A:$P,11,FALSE))</f>
        <v/>
      </c>
      <c r="AQ39" s="178" t="str">
        <f>IF($AF39="","",VLOOKUP($AF39,NANS取り込みシート!$A:$P,12,FALSE))</f>
        <v/>
      </c>
      <c r="AR39" s="178" t="str">
        <f>IF($AF39="","",VLOOKUP($AF39,NANS取り込みシート!$A:$P,13,FALSE))</f>
        <v/>
      </c>
      <c r="AS39" s="265" t="str">
        <f>IF($AF39="","",VLOOKUP($AF39,NANS取り込みシート!$A:$P,14,FALSE))</f>
        <v/>
      </c>
      <c r="AT39" s="178" t="str">
        <f>IF($AF39="","",VLOOKUP($AF39,NANS取り込みシート!$A:$P,15,FALSE))</f>
        <v/>
      </c>
      <c r="AU39" s="265" t="str">
        <f>IF($AF39="","",VLOOKUP($AF39,NANS取り込みシート!$A:$P,16,FALSE))</f>
        <v/>
      </c>
      <c r="AV39" s="178" t="str">
        <f>IF(データとりまとめシート!$E58="","",データとりまとめシート!$E58)</f>
        <v/>
      </c>
      <c r="AW39" s="264" t="str">
        <f>IF(データとりまとめシート!$G58="","",データとりまとめシート!$G58)</f>
        <v/>
      </c>
      <c r="AX39" s="178" t="str">
        <f t="shared" si="2"/>
        <v/>
      </c>
      <c r="AY39" s="178" t="str">
        <f t="shared" si="3"/>
        <v/>
      </c>
      <c r="AZ39" s="178" t="str">
        <f>IF(データとりまとめシート!$I58="","",データとりまとめシート!$I58)</f>
        <v/>
      </c>
      <c r="BA39" s="264" t="str">
        <f>IF(データとりまとめシート!$K58="","",データとりまとめシート!$K58)</f>
        <v/>
      </c>
      <c r="BB39" s="178" t="str">
        <f t="shared" si="4"/>
        <v/>
      </c>
      <c r="BC39" s="178" t="str">
        <f t="shared" si="5"/>
        <v/>
      </c>
      <c r="BD39" s="178" t="str">
        <f>IF($AF39="","",IF(COUNTIF(データとりまとめシート!$B$12:$B$17,NANS取り込みシート!$AF39)=1,データとりまとめシート!$W$24,IF(COUNTIF(データとりまとめシート!$B$3:$B$8,NANS取り込みシート!$AF39)=1,データとりまとめシート!$W$25,IF(COUNTIF(データとりまとめシート!$H$12:$H$17,NANS取り込みシート!$AF39)=1,データとりまとめシート!$W$26,IF(COUNTIF(データとりまとめシート!$H$3:$H$8,NANS取り込みシート!$AF39)=1,データとりまとめシート!$W$27,"")))))</f>
        <v/>
      </c>
      <c r="BE39" s="264" t="str">
        <f>IF(BD39=データとりまとめシート!$W$24,IF(データとりまとめシート!$E$12="","",データとりまとめシート!$E$12),"")&amp;IF(BD39=データとりまとめシート!$W$25,IF(データとりまとめシート!$E$3="","",データとりまとめシート!$E$3),"")&amp;IF(BD39=データとりまとめシート!$W$26,IF(データとりまとめシート!$K$12="","",データとりまとめシート!$K$12),"")&amp;IF(BD39=データとりまとめシート!$W$27,IF(データとりまとめシート!$K$3="","",データとりまとめシート!$K$3),"")</f>
        <v/>
      </c>
      <c r="BF39" s="178" t="str">
        <f t="shared" si="6"/>
        <v/>
      </c>
      <c r="BG39" s="178" t="str">
        <f t="shared" si="7"/>
        <v/>
      </c>
    </row>
    <row r="40" spans="1:59">
      <c r="A40" s="178" t="str">
        <f>IF(選手情報入力シート!A40="","",選手情報入力シート!A40)</f>
        <v/>
      </c>
      <c r="B40" s="178" t="str">
        <f>IF($A40="","",所属情報入力シート!$A$2)</f>
        <v/>
      </c>
      <c r="C40" s="178"/>
      <c r="D40" s="178"/>
      <c r="E40" s="178" t="str">
        <f>IF($A40="","",VLOOKUP($A40,選手情報入力シート!$A$3:$M$246,2,FALSE))</f>
        <v/>
      </c>
      <c r="F40" s="178" t="str">
        <f>IF($A40="","",VLOOKUP($A40,選手情報入力シート!$A$3:$M$246,3,FALSE)&amp;" "&amp;VLOOKUP($A40,選手情報入力シート!$A$3:$M$246,4,FALSE))</f>
        <v/>
      </c>
      <c r="G40" s="178" t="str">
        <f>IF($A40="","",ASC(VLOOKUP($A40,選手情報入力シート!$A$3:$M$246,5,FALSE)))</f>
        <v/>
      </c>
      <c r="H40" s="178"/>
      <c r="I40" s="178" t="str">
        <f>IF($A40="","",ASC(VLOOKUP($A40,選手情報入力シート!$A$3:$M$246,6,FALSE)))</f>
        <v/>
      </c>
      <c r="J40" s="178" t="str">
        <f>IF($A40="","",VLOOKUP($A40,選手情報入力シート!$A$3:$M$246,7,FALSE))</f>
        <v/>
      </c>
      <c r="K40" s="178" t="str">
        <f>IF($A40="","",VLOOKUP($A40,選手情報入力シート!$A$3:$M$246,8,FALSE))</f>
        <v/>
      </c>
      <c r="L40" s="178" t="str">
        <f>IF($A40="","",VLOOKUP($A40,選手情報入力シート!$A$3:$M$246,9,FALSE))</f>
        <v/>
      </c>
      <c r="M40" s="178" t="str">
        <f>IF($A40="","",YEAR(VLOOKUP($A40,選手情報入力シート!$A$3:$M$246,10,FALSE)))</f>
        <v/>
      </c>
      <c r="N40" s="265" t="str">
        <f>IF($A40="","",IF(MONTH(VLOOKUP($A40,選手情報入力シート!$A$3:$M$246,10,FALSE))&lt;10,"0"&amp;MONTH(VLOOKUP($A40,選手情報入力シート!$A$3:$M$246,10,FALSE))*100+DAY(VLOOKUP($A40,選手情報入力シート!$A$3:$M$246,10,FALSE)),MONTH(VLOOKUP($A40,選手情報入力シート!$A$3:$M$246,10,FALSE))*100+DAY(VLOOKUP($A40,選手情報入力シート!$A$3:$M$246,10,FALSE))))</f>
        <v/>
      </c>
      <c r="O40" s="178" t="str">
        <f>IF($A40="","",VLOOKUP($A40,選手情報入力シート!$A$3:$M$246,12,FALSE))</f>
        <v/>
      </c>
      <c r="P40" s="178" t="str">
        <f>IF($A40="","",VLOOKUP($A40,選手情報入力シート!$A$3:$M$246,11,FALSE))</f>
        <v/>
      </c>
      <c r="AF40" s="178" t="str">
        <f>IF(データとりまとめシート!$A59="","",データとりまとめシート!$A59)</f>
        <v/>
      </c>
      <c r="AG40" s="178" t="str">
        <f>IF($AF40="","",VLOOKUP($AF40,NANS取り込みシート!$A:$P,2,FALSE))</f>
        <v/>
      </c>
      <c r="AH40" s="178"/>
      <c r="AI40" s="178"/>
      <c r="AJ40" s="178" t="str">
        <f>IF($AF40="","",VLOOKUP($AF40,NANS取り込みシート!$A:$P,5,FALSE))</f>
        <v/>
      </c>
      <c r="AK40" s="178" t="str">
        <f>IF($AF40="","",VLOOKUP($AF40,NANS取り込みシート!$A:$P,6,FALSE))</f>
        <v/>
      </c>
      <c r="AL40" s="178" t="str">
        <f>IF($AF40="","",VLOOKUP($AF40,NANS取り込みシート!$A:$P,7,FALSE))</f>
        <v/>
      </c>
      <c r="AM40" s="178"/>
      <c r="AN40" s="178" t="str">
        <f>IF($AF40="","",VLOOKUP($AF40,NANS取り込みシート!$A:$P,9,FALSE))</f>
        <v/>
      </c>
      <c r="AO40" s="178" t="str">
        <f>IF($AF40="","",VLOOKUP($AF40,NANS取り込みシート!$A:$P,10,FALSE))</f>
        <v/>
      </c>
      <c r="AP40" s="178" t="str">
        <f>IF($AF40="","",VLOOKUP($AF40,NANS取り込みシート!$A:$P,11,FALSE))</f>
        <v/>
      </c>
      <c r="AQ40" s="178" t="str">
        <f>IF($AF40="","",VLOOKUP($AF40,NANS取り込みシート!$A:$P,12,FALSE))</f>
        <v/>
      </c>
      <c r="AR40" s="178" t="str">
        <f>IF($AF40="","",VLOOKUP($AF40,NANS取り込みシート!$A:$P,13,FALSE))</f>
        <v/>
      </c>
      <c r="AS40" s="265" t="str">
        <f>IF($AF40="","",VLOOKUP($AF40,NANS取り込みシート!$A:$P,14,FALSE))</f>
        <v/>
      </c>
      <c r="AT40" s="178" t="str">
        <f>IF($AF40="","",VLOOKUP($AF40,NANS取り込みシート!$A:$P,15,FALSE))</f>
        <v/>
      </c>
      <c r="AU40" s="265" t="str">
        <f>IF($AF40="","",VLOOKUP($AF40,NANS取り込みシート!$A:$P,16,FALSE))</f>
        <v/>
      </c>
      <c r="AV40" s="178" t="str">
        <f>IF(データとりまとめシート!$E59="","",データとりまとめシート!$E59)</f>
        <v/>
      </c>
      <c r="AW40" s="264" t="str">
        <f>IF(データとりまとめシート!$G59="","",データとりまとめシート!$G59)</f>
        <v/>
      </c>
      <c r="AX40" s="178" t="str">
        <f t="shared" si="2"/>
        <v/>
      </c>
      <c r="AY40" s="178" t="str">
        <f t="shared" si="3"/>
        <v/>
      </c>
      <c r="AZ40" s="178" t="str">
        <f>IF(データとりまとめシート!$I59="","",データとりまとめシート!$I59)</f>
        <v/>
      </c>
      <c r="BA40" s="264" t="str">
        <f>IF(データとりまとめシート!$K59="","",データとりまとめシート!$K59)</f>
        <v/>
      </c>
      <c r="BB40" s="178" t="str">
        <f t="shared" si="4"/>
        <v/>
      </c>
      <c r="BC40" s="178" t="str">
        <f t="shared" si="5"/>
        <v/>
      </c>
      <c r="BD40" s="178" t="str">
        <f>IF($AF40="","",IF(COUNTIF(データとりまとめシート!$B$12:$B$17,NANS取り込みシート!$AF40)=1,データとりまとめシート!$W$24,IF(COUNTIF(データとりまとめシート!$B$3:$B$8,NANS取り込みシート!$AF40)=1,データとりまとめシート!$W$25,IF(COUNTIF(データとりまとめシート!$H$12:$H$17,NANS取り込みシート!$AF40)=1,データとりまとめシート!$W$26,IF(COUNTIF(データとりまとめシート!$H$3:$H$8,NANS取り込みシート!$AF40)=1,データとりまとめシート!$W$27,"")))))</f>
        <v/>
      </c>
      <c r="BE40" s="264" t="str">
        <f>IF(BD40=データとりまとめシート!$W$24,IF(データとりまとめシート!$E$12="","",データとりまとめシート!$E$12),"")&amp;IF(BD40=データとりまとめシート!$W$25,IF(データとりまとめシート!$E$3="","",データとりまとめシート!$E$3),"")&amp;IF(BD40=データとりまとめシート!$W$26,IF(データとりまとめシート!$K$12="","",データとりまとめシート!$K$12),"")&amp;IF(BD40=データとりまとめシート!$W$27,IF(データとりまとめシート!$K$3="","",データとりまとめシート!$K$3),"")</f>
        <v/>
      </c>
      <c r="BF40" s="178" t="str">
        <f t="shared" si="6"/>
        <v/>
      </c>
      <c r="BG40" s="178" t="str">
        <f t="shared" si="7"/>
        <v/>
      </c>
    </row>
    <row r="41" spans="1:59">
      <c r="A41" s="178" t="str">
        <f>IF(選手情報入力シート!A41="","",選手情報入力シート!A41)</f>
        <v/>
      </c>
      <c r="B41" s="178" t="str">
        <f>IF($A41="","",所属情報入力シート!$A$2)</f>
        <v/>
      </c>
      <c r="C41" s="178"/>
      <c r="D41" s="178"/>
      <c r="E41" s="178" t="str">
        <f>IF($A41="","",VLOOKUP($A41,選手情報入力シート!$A$3:$M$246,2,FALSE))</f>
        <v/>
      </c>
      <c r="F41" s="178" t="str">
        <f>IF($A41="","",VLOOKUP($A41,選手情報入力シート!$A$3:$M$246,3,FALSE)&amp;" "&amp;VLOOKUP($A41,選手情報入力シート!$A$3:$M$246,4,FALSE))</f>
        <v/>
      </c>
      <c r="G41" s="178" t="str">
        <f>IF($A41="","",ASC(VLOOKUP($A41,選手情報入力シート!$A$3:$M$246,5,FALSE)))</f>
        <v/>
      </c>
      <c r="H41" s="178"/>
      <c r="I41" s="178" t="str">
        <f>IF($A41="","",ASC(VLOOKUP($A41,選手情報入力シート!$A$3:$M$246,6,FALSE)))</f>
        <v/>
      </c>
      <c r="J41" s="178" t="str">
        <f>IF($A41="","",VLOOKUP($A41,選手情報入力シート!$A$3:$M$246,7,FALSE))</f>
        <v/>
      </c>
      <c r="K41" s="178" t="str">
        <f>IF($A41="","",VLOOKUP($A41,選手情報入力シート!$A$3:$M$246,8,FALSE))</f>
        <v/>
      </c>
      <c r="L41" s="178" t="str">
        <f>IF($A41="","",VLOOKUP($A41,選手情報入力シート!$A$3:$M$246,9,FALSE))</f>
        <v/>
      </c>
      <c r="M41" s="178" t="str">
        <f>IF($A41="","",YEAR(VLOOKUP($A41,選手情報入力シート!$A$3:$M$246,10,FALSE)))</f>
        <v/>
      </c>
      <c r="N41" s="265" t="str">
        <f>IF($A41="","",IF(MONTH(VLOOKUP($A41,選手情報入力シート!$A$3:$M$246,10,FALSE))&lt;10,"0"&amp;MONTH(VLOOKUP($A41,選手情報入力シート!$A$3:$M$246,10,FALSE))*100+DAY(VLOOKUP($A41,選手情報入力シート!$A$3:$M$246,10,FALSE)),MONTH(VLOOKUP($A41,選手情報入力シート!$A$3:$M$246,10,FALSE))*100+DAY(VLOOKUP($A41,選手情報入力シート!$A$3:$M$246,10,FALSE))))</f>
        <v/>
      </c>
      <c r="O41" s="178" t="str">
        <f>IF($A41="","",VLOOKUP($A41,選手情報入力シート!$A$3:$M$246,12,FALSE))</f>
        <v/>
      </c>
      <c r="P41" s="178" t="str">
        <f>IF($A41="","",VLOOKUP($A41,選手情報入力シート!$A$3:$M$246,11,FALSE))</f>
        <v/>
      </c>
      <c r="AF41" s="178" t="str">
        <f>IF(データとりまとめシート!$A60="","",データとりまとめシート!$A60)</f>
        <v/>
      </c>
      <c r="AG41" s="178" t="str">
        <f>IF($AF41="","",VLOOKUP($AF41,NANS取り込みシート!$A:$P,2,FALSE))</f>
        <v/>
      </c>
      <c r="AH41" s="178"/>
      <c r="AI41" s="178"/>
      <c r="AJ41" s="178" t="str">
        <f>IF($AF41="","",VLOOKUP($AF41,NANS取り込みシート!$A:$P,5,FALSE))</f>
        <v/>
      </c>
      <c r="AK41" s="178" t="str">
        <f>IF($AF41="","",VLOOKUP($AF41,NANS取り込みシート!$A:$P,6,FALSE))</f>
        <v/>
      </c>
      <c r="AL41" s="178" t="str">
        <f>IF($AF41="","",VLOOKUP($AF41,NANS取り込みシート!$A:$P,7,FALSE))</f>
        <v/>
      </c>
      <c r="AM41" s="178"/>
      <c r="AN41" s="178" t="str">
        <f>IF($AF41="","",VLOOKUP($AF41,NANS取り込みシート!$A:$P,9,FALSE))</f>
        <v/>
      </c>
      <c r="AO41" s="178" t="str">
        <f>IF($AF41="","",VLOOKUP($AF41,NANS取り込みシート!$A:$P,10,FALSE))</f>
        <v/>
      </c>
      <c r="AP41" s="178" t="str">
        <f>IF($AF41="","",VLOOKUP($AF41,NANS取り込みシート!$A:$P,11,FALSE))</f>
        <v/>
      </c>
      <c r="AQ41" s="178" t="str">
        <f>IF($AF41="","",VLOOKUP($AF41,NANS取り込みシート!$A:$P,12,FALSE))</f>
        <v/>
      </c>
      <c r="AR41" s="178" t="str">
        <f>IF($AF41="","",VLOOKUP($AF41,NANS取り込みシート!$A:$P,13,FALSE))</f>
        <v/>
      </c>
      <c r="AS41" s="265" t="str">
        <f>IF($AF41="","",VLOOKUP($AF41,NANS取り込みシート!$A:$P,14,FALSE))</f>
        <v/>
      </c>
      <c r="AT41" s="178" t="str">
        <f>IF($AF41="","",VLOOKUP($AF41,NANS取り込みシート!$A:$P,15,FALSE))</f>
        <v/>
      </c>
      <c r="AU41" s="265" t="str">
        <f>IF($AF41="","",VLOOKUP($AF41,NANS取り込みシート!$A:$P,16,FALSE))</f>
        <v/>
      </c>
      <c r="AV41" s="178" t="str">
        <f>IF(データとりまとめシート!$E60="","",データとりまとめシート!$E60)</f>
        <v/>
      </c>
      <c r="AW41" s="264" t="str">
        <f>IF(データとりまとめシート!$G60="","",データとりまとめシート!$G60)</f>
        <v/>
      </c>
      <c r="AX41" s="178" t="str">
        <f t="shared" si="2"/>
        <v/>
      </c>
      <c r="AY41" s="178" t="str">
        <f t="shared" si="3"/>
        <v/>
      </c>
      <c r="AZ41" s="178" t="str">
        <f>IF(データとりまとめシート!$I60="","",データとりまとめシート!$I60)</f>
        <v/>
      </c>
      <c r="BA41" s="264" t="str">
        <f>IF(データとりまとめシート!$K60="","",データとりまとめシート!$K60)</f>
        <v/>
      </c>
      <c r="BB41" s="178" t="str">
        <f t="shared" si="4"/>
        <v/>
      </c>
      <c r="BC41" s="178" t="str">
        <f t="shared" si="5"/>
        <v/>
      </c>
      <c r="BD41" s="178" t="str">
        <f>IF($AF41="","",IF(COUNTIF(データとりまとめシート!$B$12:$B$17,NANS取り込みシート!$AF41)=1,データとりまとめシート!$W$24,IF(COUNTIF(データとりまとめシート!$B$3:$B$8,NANS取り込みシート!$AF41)=1,データとりまとめシート!$W$25,IF(COUNTIF(データとりまとめシート!$H$12:$H$17,NANS取り込みシート!$AF41)=1,データとりまとめシート!$W$26,IF(COUNTIF(データとりまとめシート!$H$3:$H$8,NANS取り込みシート!$AF41)=1,データとりまとめシート!$W$27,"")))))</f>
        <v/>
      </c>
      <c r="BE41" s="264" t="str">
        <f>IF(BD41=データとりまとめシート!$W$24,IF(データとりまとめシート!$E$12="","",データとりまとめシート!$E$12),"")&amp;IF(BD41=データとりまとめシート!$W$25,IF(データとりまとめシート!$E$3="","",データとりまとめシート!$E$3),"")&amp;IF(BD41=データとりまとめシート!$W$26,IF(データとりまとめシート!$K$12="","",データとりまとめシート!$K$12),"")&amp;IF(BD41=データとりまとめシート!$W$27,IF(データとりまとめシート!$K$3="","",データとりまとめシート!$K$3),"")</f>
        <v/>
      </c>
      <c r="BF41" s="178" t="str">
        <f t="shared" si="6"/>
        <v/>
      </c>
      <c r="BG41" s="178" t="str">
        <f t="shared" si="7"/>
        <v/>
      </c>
    </row>
    <row r="42" spans="1:59">
      <c r="A42" s="178" t="str">
        <f>IF(選手情報入力シート!A42="","",選手情報入力シート!A42)</f>
        <v/>
      </c>
      <c r="B42" s="178" t="str">
        <f>IF($A42="","",所属情報入力シート!$A$2)</f>
        <v/>
      </c>
      <c r="C42" s="178"/>
      <c r="D42" s="178"/>
      <c r="E42" s="178" t="str">
        <f>IF($A42="","",VLOOKUP($A42,選手情報入力シート!$A$3:$M$246,2,FALSE))</f>
        <v/>
      </c>
      <c r="F42" s="178" t="str">
        <f>IF($A42="","",VLOOKUP($A42,選手情報入力シート!$A$3:$M$246,3,FALSE)&amp;" "&amp;VLOOKUP($A42,選手情報入力シート!$A$3:$M$246,4,FALSE))</f>
        <v/>
      </c>
      <c r="G42" s="178" t="str">
        <f>IF($A42="","",ASC(VLOOKUP($A42,選手情報入力シート!$A$3:$M$246,5,FALSE)))</f>
        <v/>
      </c>
      <c r="H42" s="178"/>
      <c r="I42" s="178" t="str">
        <f>IF($A42="","",ASC(VLOOKUP($A42,選手情報入力シート!$A$3:$M$246,6,FALSE)))</f>
        <v/>
      </c>
      <c r="J42" s="178" t="str">
        <f>IF($A42="","",VLOOKUP($A42,選手情報入力シート!$A$3:$M$246,7,FALSE))</f>
        <v/>
      </c>
      <c r="K42" s="178" t="str">
        <f>IF($A42="","",VLOOKUP($A42,選手情報入力シート!$A$3:$M$246,8,FALSE))</f>
        <v/>
      </c>
      <c r="L42" s="178" t="str">
        <f>IF($A42="","",VLOOKUP($A42,選手情報入力シート!$A$3:$M$246,9,FALSE))</f>
        <v/>
      </c>
      <c r="M42" s="178" t="str">
        <f>IF($A42="","",YEAR(VLOOKUP($A42,選手情報入力シート!$A$3:$M$246,10,FALSE)))</f>
        <v/>
      </c>
      <c r="N42" s="265" t="str">
        <f>IF($A42="","",IF(MONTH(VLOOKUP($A42,選手情報入力シート!$A$3:$M$246,10,FALSE))&lt;10,"0"&amp;MONTH(VLOOKUP($A42,選手情報入力シート!$A$3:$M$246,10,FALSE))*100+DAY(VLOOKUP($A42,選手情報入力シート!$A$3:$M$246,10,FALSE)),MONTH(VLOOKUP($A42,選手情報入力シート!$A$3:$M$246,10,FALSE))*100+DAY(VLOOKUP($A42,選手情報入力シート!$A$3:$M$246,10,FALSE))))</f>
        <v/>
      </c>
      <c r="O42" s="178" t="str">
        <f>IF($A42="","",VLOOKUP($A42,選手情報入力シート!$A$3:$M$246,12,FALSE))</f>
        <v/>
      </c>
      <c r="P42" s="178" t="str">
        <f>IF($A42="","",VLOOKUP($A42,選手情報入力シート!$A$3:$M$246,11,FALSE))</f>
        <v/>
      </c>
      <c r="AF42" s="178" t="str">
        <f>IF(データとりまとめシート!$A61="","",データとりまとめシート!$A61)</f>
        <v/>
      </c>
      <c r="AG42" s="178" t="str">
        <f>IF($AF42="","",VLOOKUP($AF42,NANS取り込みシート!$A:$P,2,FALSE))</f>
        <v/>
      </c>
      <c r="AH42" s="178"/>
      <c r="AI42" s="178"/>
      <c r="AJ42" s="178" t="str">
        <f>IF($AF42="","",VLOOKUP($AF42,NANS取り込みシート!$A:$P,5,FALSE))</f>
        <v/>
      </c>
      <c r="AK42" s="178" t="str">
        <f>IF($AF42="","",VLOOKUP($AF42,NANS取り込みシート!$A:$P,6,FALSE))</f>
        <v/>
      </c>
      <c r="AL42" s="178" t="str">
        <f>IF($AF42="","",VLOOKUP($AF42,NANS取り込みシート!$A:$P,7,FALSE))</f>
        <v/>
      </c>
      <c r="AM42" s="178"/>
      <c r="AN42" s="178" t="str">
        <f>IF($AF42="","",VLOOKUP($AF42,NANS取り込みシート!$A:$P,9,FALSE))</f>
        <v/>
      </c>
      <c r="AO42" s="178" t="str">
        <f>IF($AF42="","",VLOOKUP($AF42,NANS取り込みシート!$A:$P,10,FALSE))</f>
        <v/>
      </c>
      <c r="AP42" s="178" t="str">
        <f>IF($AF42="","",VLOOKUP($AF42,NANS取り込みシート!$A:$P,11,FALSE))</f>
        <v/>
      </c>
      <c r="AQ42" s="178" t="str">
        <f>IF($AF42="","",VLOOKUP($AF42,NANS取り込みシート!$A:$P,12,FALSE))</f>
        <v/>
      </c>
      <c r="AR42" s="178" t="str">
        <f>IF($AF42="","",VLOOKUP($AF42,NANS取り込みシート!$A:$P,13,FALSE))</f>
        <v/>
      </c>
      <c r="AS42" s="265" t="str">
        <f>IF($AF42="","",VLOOKUP($AF42,NANS取り込みシート!$A:$P,14,FALSE))</f>
        <v/>
      </c>
      <c r="AT42" s="178" t="str">
        <f>IF($AF42="","",VLOOKUP($AF42,NANS取り込みシート!$A:$P,15,FALSE))</f>
        <v/>
      </c>
      <c r="AU42" s="265" t="str">
        <f>IF($AF42="","",VLOOKUP($AF42,NANS取り込みシート!$A:$P,16,FALSE))</f>
        <v/>
      </c>
      <c r="AV42" s="178" t="str">
        <f>IF(データとりまとめシート!$E61="","",データとりまとめシート!$E61)</f>
        <v/>
      </c>
      <c r="AW42" s="264" t="str">
        <f>IF(データとりまとめシート!$G61="","",データとりまとめシート!$G61)</f>
        <v/>
      </c>
      <c r="AX42" s="178" t="str">
        <f t="shared" si="2"/>
        <v/>
      </c>
      <c r="AY42" s="178" t="str">
        <f t="shared" si="3"/>
        <v/>
      </c>
      <c r="AZ42" s="178" t="str">
        <f>IF(データとりまとめシート!$I61="","",データとりまとめシート!$I61)</f>
        <v/>
      </c>
      <c r="BA42" s="264" t="str">
        <f>IF(データとりまとめシート!$K61="","",データとりまとめシート!$K61)</f>
        <v/>
      </c>
      <c r="BB42" s="178" t="str">
        <f t="shared" si="4"/>
        <v/>
      </c>
      <c r="BC42" s="178" t="str">
        <f t="shared" si="5"/>
        <v/>
      </c>
      <c r="BD42" s="178" t="str">
        <f>IF($AF42="","",IF(COUNTIF(データとりまとめシート!$B$12:$B$17,NANS取り込みシート!$AF42)=1,データとりまとめシート!$W$24,IF(COUNTIF(データとりまとめシート!$B$3:$B$8,NANS取り込みシート!$AF42)=1,データとりまとめシート!$W$25,IF(COUNTIF(データとりまとめシート!$H$12:$H$17,NANS取り込みシート!$AF42)=1,データとりまとめシート!$W$26,IF(COUNTIF(データとりまとめシート!$H$3:$H$8,NANS取り込みシート!$AF42)=1,データとりまとめシート!$W$27,"")))))</f>
        <v/>
      </c>
      <c r="BE42" s="264" t="str">
        <f>IF(BD42=データとりまとめシート!$W$24,IF(データとりまとめシート!$E$12="","",データとりまとめシート!$E$12),"")&amp;IF(BD42=データとりまとめシート!$W$25,IF(データとりまとめシート!$E$3="","",データとりまとめシート!$E$3),"")&amp;IF(BD42=データとりまとめシート!$W$26,IF(データとりまとめシート!$K$12="","",データとりまとめシート!$K$12),"")&amp;IF(BD42=データとりまとめシート!$W$27,IF(データとりまとめシート!$K$3="","",データとりまとめシート!$K$3),"")</f>
        <v/>
      </c>
      <c r="BF42" s="178" t="str">
        <f t="shared" si="6"/>
        <v/>
      </c>
      <c r="BG42" s="178" t="str">
        <f t="shared" si="7"/>
        <v/>
      </c>
    </row>
    <row r="43" spans="1:59">
      <c r="A43" s="178" t="str">
        <f>IF(選手情報入力シート!A43="","",選手情報入力シート!A43)</f>
        <v/>
      </c>
      <c r="B43" s="178" t="str">
        <f>IF($A43="","",所属情報入力シート!$A$2)</f>
        <v/>
      </c>
      <c r="C43" s="178"/>
      <c r="D43" s="178"/>
      <c r="E43" s="178" t="str">
        <f>IF($A43="","",VLOOKUP($A43,選手情報入力シート!$A$3:$M$246,2,FALSE))</f>
        <v/>
      </c>
      <c r="F43" s="178" t="str">
        <f>IF($A43="","",VLOOKUP($A43,選手情報入力シート!$A$3:$M$246,3,FALSE)&amp;" "&amp;VLOOKUP($A43,選手情報入力シート!$A$3:$M$246,4,FALSE))</f>
        <v/>
      </c>
      <c r="G43" s="178" t="str">
        <f>IF($A43="","",ASC(VLOOKUP($A43,選手情報入力シート!$A$3:$M$246,5,FALSE)))</f>
        <v/>
      </c>
      <c r="H43" s="178"/>
      <c r="I43" s="178" t="str">
        <f>IF($A43="","",ASC(VLOOKUP($A43,選手情報入力シート!$A$3:$M$246,6,FALSE)))</f>
        <v/>
      </c>
      <c r="J43" s="178" t="str">
        <f>IF($A43="","",VLOOKUP($A43,選手情報入力シート!$A$3:$M$246,7,FALSE))</f>
        <v/>
      </c>
      <c r="K43" s="178" t="str">
        <f>IF($A43="","",VLOOKUP($A43,選手情報入力シート!$A$3:$M$246,8,FALSE))</f>
        <v/>
      </c>
      <c r="L43" s="178" t="str">
        <f>IF($A43="","",VLOOKUP($A43,選手情報入力シート!$A$3:$M$246,9,FALSE))</f>
        <v/>
      </c>
      <c r="M43" s="178" t="str">
        <f>IF($A43="","",YEAR(VLOOKUP($A43,選手情報入力シート!$A$3:$M$246,10,FALSE)))</f>
        <v/>
      </c>
      <c r="N43" s="265" t="str">
        <f>IF($A43="","",IF(MONTH(VLOOKUP($A43,選手情報入力シート!$A$3:$M$246,10,FALSE))&lt;10,"0"&amp;MONTH(VLOOKUP($A43,選手情報入力シート!$A$3:$M$246,10,FALSE))*100+DAY(VLOOKUP($A43,選手情報入力シート!$A$3:$M$246,10,FALSE)),MONTH(VLOOKUP($A43,選手情報入力シート!$A$3:$M$246,10,FALSE))*100+DAY(VLOOKUP($A43,選手情報入力シート!$A$3:$M$246,10,FALSE))))</f>
        <v/>
      </c>
      <c r="O43" s="178" t="str">
        <f>IF($A43="","",VLOOKUP($A43,選手情報入力シート!$A$3:$M$246,12,FALSE))</f>
        <v/>
      </c>
      <c r="P43" s="178" t="str">
        <f>IF($A43="","",VLOOKUP($A43,選手情報入力シート!$A$3:$M$246,11,FALSE))</f>
        <v/>
      </c>
      <c r="AF43" s="178" t="str">
        <f>IF(データとりまとめシート!$A62="","",データとりまとめシート!$A62)</f>
        <v/>
      </c>
      <c r="AG43" s="178" t="str">
        <f>IF($AF43="","",VLOOKUP($AF43,NANS取り込みシート!$A:$P,2,FALSE))</f>
        <v/>
      </c>
      <c r="AH43" s="178"/>
      <c r="AI43" s="178"/>
      <c r="AJ43" s="178" t="str">
        <f>IF($AF43="","",VLOOKUP($AF43,NANS取り込みシート!$A:$P,5,FALSE))</f>
        <v/>
      </c>
      <c r="AK43" s="178" t="str">
        <f>IF($AF43="","",VLOOKUP($AF43,NANS取り込みシート!$A:$P,6,FALSE))</f>
        <v/>
      </c>
      <c r="AL43" s="178" t="str">
        <f>IF($AF43="","",VLOOKUP($AF43,NANS取り込みシート!$A:$P,7,FALSE))</f>
        <v/>
      </c>
      <c r="AM43" s="178"/>
      <c r="AN43" s="178" t="str">
        <f>IF($AF43="","",VLOOKUP($AF43,NANS取り込みシート!$A:$P,9,FALSE))</f>
        <v/>
      </c>
      <c r="AO43" s="178" t="str">
        <f>IF($AF43="","",VLOOKUP($AF43,NANS取り込みシート!$A:$P,10,FALSE))</f>
        <v/>
      </c>
      <c r="AP43" s="178" t="str">
        <f>IF($AF43="","",VLOOKUP($AF43,NANS取り込みシート!$A:$P,11,FALSE))</f>
        <v/>
      </c>
      <c r="AQ43" s="178" t="str">
        <f>IF($AF43="","",VLOOKUP($AF43,NANS取り込みシート!$A:$P,12,FALSE))</f>
        <v/>
      </c>
      <c r="AR43" s="178" t="str">
        <f>IF($AF43="","",VLOOKUP($AF43,NANS取り込みシート!$A:$P,13,FALSE))</f>
        <v/>
      </c>
      <c r="AS43" s="265" t="str">
        <f>IF($AF43="","",VLOOKUP($AF43,NANS取り込みシート!$A:$P,14,FALSE))</f>
        <v/>
      </c>
      <c r="AT43" s="178" t="str">
        <f>IF($AF43="","",VLOOKUP($AF43,NANS取り込みシート!$A:$P,15,FALSE))</f>
        <v/>
      </c>
      <c r="AU43" s="265" t="str">
        <f>IF($AF43="","",VLOOKUP($AF43,NANS取り込みシート!$A:$P,16,FALSE))</f>
        <v/>
      </c>
      <c r="AV43" s="178" t="str">
        <f>IF(データとりまとめシート!$E62="","",データとりまとめシート!$E62)</f>
        <v/>
      </c>
      <c r="AW43" s="264" t="str">
        <f>IF(データとりまとめシート!$G62="","",データとりまとめシート!$G62)</f>
        <v/>
      </c>
      <c r="AX43" s="178" t="str">
        <f t="shared" si="2"/>
        <v/>
      </c>
      <c r="AY43" s="178" t="str">
        <f t="shared" si="3"/>
        <v/>
      </c>
      <c r="AZ43" s="178" t="str">
        <f>IF(データとりまとめシート!$I62="","",データとりまとめシート!$I62)</f>
        <v/>
      </c>
      <c r="BA43" s="264" t="str">
        <f>IF(データとりまとめシート!$K62="","",データとりまとめシート!$K62)</f>
        <v/>
      </c>
      <c r="BB43" s="178" t="str">
        <f t="shared" si="4"/>
        <v/>
      </c>
      <c r="BC43" s="178" t="str">
        <f t="shared" si="5"/>
        <v/>
      </c>
      <c r="BD43" s="178" t="str">
        <f>IF($AF43="","",IF(COUNTIF(データとりまとめシート!$B$12:$B$17,NANS取り込みシート!$AF43)=1,データとりまとめシート!$W$24,IF(COUNTIF(データとりまとめシート!$B$3:$B$8,NANS取り込みシート!$AF43)=1,データとりまとめシート!$W$25,IF(COUNTIF(データとりまとめシート!$H$12:$H$17,NANS取り込みシート!$AF43)=1,データとりまとめシート!$W$26,IF(COUNTIF(データとりまとめシート!$H$3:$H$8,NANS取り込みシート!$AF43)=1,データとりまとめシート!$W$27,"")))))</f>
        <v/>
      </c>
      <c r="BE43" s="264" t="str">
        <f>IF(BD43=データとりまとめシート!$W$24,IF(データとりまとめシート!$E$12="","",データとりまとめシート!$E$12),"")&amp;IF(BD43=データとりまとめシート!$W$25,IF(データとりまとめシート!$E$3="","",データとりまとめシート!$E$3),"")&amp;IF(BD43=データとりまとめシート!$W$26,IF(データとりまとめシート!$K$12="","",データとりまとめシート!$K$12),"")&amp;IF(BD43=データとりまとめシート!$W$27,IF(データとりまとめシート!$K$3="","",データとりまとめシート!$K$3),"")</f>
        <v/>
      </c>
      <c r="BF43" s="178" t="str">
        <f t="shared" si="6"/>
        <v/>
      </c>
      <c r="BG43" s="178" t="str">
        <f t="shared" si="7"/>
        <v/>
      </c>
    </row>
    <row r="44" spans="1:59">
      <c r="A44" s="178" t="str">
        <f>IF(選手情報入力シート!A44="","",選手情報入力シート!A44)</f>
        <v/>
      </c>
      <c r="B44" s="178" t="str">
        <f>IF($A44="","",所属情報入力シート!$A$2)</f>
        <v/>
      </c>
      <c r="C44" s="178"/>
      <c r="D44" s="178"/>
      <c r="E44" s="178" t="str">
        <f>IF($A44="","",VLOOKUP($A44,選手情報入力シート!$A$3:$M$246,2,FALSE))</f>
        <v/>
      </c>
      <c r="F44" s="178" t="str">
        <f>IF($A44="","",VLOOKUP($A44,選手情報入力シート!$A$3:$M$246,3,FALSE)&amp;" "&amp;VLOOKUP($A44,選手情報入力シート!$A$3:$M$246,4,FALSE))</f>
        <v/>
      </c>
      <c r="G44" s="178" t="str">
        <f>IF($A44="","",ASC(VLOOKUP($A44,選手情報入力シート!$A$3:$M$246,5,FALSE)))</f>
        <v/>
      </c>
      <c r="H44" s="178"/>
      <c r="I44" s="178" t="str">
        <f>IF($A44="","",ASC(VLOOKUP($A44,選手情報入力シート!$A$3:$M$246,6,FALSE)))</f>
        <v/>
      </c>
      <c r="J44" s="178" t="str">
        <f>IF($A44="","",VLOOKUP($A44,選手情報入力シート!$A$3:$M$246,7,FALSE))</f>
        <v/>
      </c>
      <c r="K44" s="178" t="str">
        <f>IF($A44="","",VLOOKUP($A44,選手情報入力シート!$A$3:$M$246,8,FALSE))</f>
        <v/>
      </c>
      <c r="L44" s="178" t="str">
        <f>IF($A44="","",VLOOKUP($A44,選手情報入力シート!$A$3:$M$246,9,FALSE))</f>
        <v/>
      </c>
      <c r="M44" s="178" t="str">
        <f>IF($A44="","",YEAR(VLOOKUP($A44,選手情報入力シート!$A$3:$M$246,10,FALSE)))</f>
        <v/>
      </c>
      <c r="N44" s="265" t="str">
        <f>IF($A44="","",IF(MONTH(VLOOKUP($A44,選手情報入力シート!$A$3:$M$246,10,FALSE))&lt;10,"0"&amp;MONTH(VLOOKUP($A44,選手情報入力シート!$A$3:$M$246,10,FALSE))*100+DAY(VLOOKUP($A44,選手情報入力シート!$A$3:$M$246,10,FALSE)),MONTH(VLOOKUP($A44,選手情報入力シート!$A$3:$M$246,10,FALSE))*100+DAY(VLOOKUP($A44,選手情報入力シート!$A$3:$M$246,10,FALSE))))</f>
        <v/>
      </c>
      <c r="O44" s="178" t="str">
        <f>IF($A44="","",VLOOKUP($A44,選手情報入力シート!$A$3:$M$246,12,FALSE))</f>
        <v/>
      </c>
      <c r="P44" s="178" t="str">
        <f>IF($A44="","",VLOOKUP($A44,選手情報入力シート!$A$3:$M$246,11,FALSE))</f>
        <v/>
      </c>
      <c r="AF44" s="178" t="str">
        <f>IF(データとりまとめシート!$A63="","",データとりまとめシート!$A63)</f>
        <v/>
      </c>
      <c r="AG44" s="178" t="str">
        <f>IF($AF44="","",VLOOKUP($AF44,NANS取り込みシート!$A:$P,2,FALSE))</f>
        <v/>
      </c>
      <c r="AH44" s="178"/>
      <c r="AI44" s="178"/>
      <c r="AJ44" s="178" t="str">
        <f>IF($AF44="","",VLOOKUP($AF44,NANS取り込みシート!$A:$P,5,FALSE))</f>
        <v/>
      </c>
      <c r="AK44" s="178" t="str">
        <f>IF($AF44="","",VLOOKUP($AF44,NANS取り込みシート!$A:$P,6,FALSE))</f>
        <v/>
      </c>
      <c r="AL44" s="178" t="str">
        <f>IF($AF44="","",VLOOKUP($AF44,NANS取り込みシート!$A:$P,7,FALSE))</f>
        <v/>
      </c>
      <c r="AM44" s="178"/>
      <c r="AN44" s="178" t="str">
        <f>IF($AF44="","",VLOOKUP($AF44,NANS取り込みシート!$A:$P,9,FALSE))</f>
        <v/>
      </c>
      <c r="AO44" s="178" t="str">
        <f>IF($AF44="","",VLOOKUP($AF44,NANS取り込みシート!$A:$P,10,FALSE))</f>
        <v/>
      </c>
      <c r="AP44" s="178" t="str">
        <f>IF($AF44="","",VLOOKUP($AF44,NANS取り込みシート!$A:$P,11,FALSE))</f>
        <v/>
      </c>
      <c r="AQ44" s="178" t="str">
        <f>IF($AF44="","",VLOOKUP($AF44,NANS取り込みシート!$A:$P,12,FALSE))</f>
        <v/>
      </c>
      <c r="AR44" s="178" t="str">
        <f>IF($AF44="","",VLOOKUP($AF44,NANS取り込みシート!$A:$P,13,FALSE))</f>
        <v/>
      </c>
      <c r="AS44" s="265" t="str">
        <f>IF($AF44="","",VLOOKUP($AF44,NANS取り込みシート!$A:$P,14,FALSE))</f>
        <v/>
      </c>
      <c r="AT44" s="178" t="str">
        <f>IF($AF44="","",VLOOKUP($AF44,NANS取り込みシート!$A:$P,15,FALSE))</f>
        <v/>
      </c>
      <c r="AU44" s="265" t="str">
        <f>IF($AF44="","",VLOOKUP($AF44,NANS取り込みシート!$A:$P,16,FALSE))</f>
        <v/>
      </c>
      <c r="AV44" s="178" t="str">
        <f>IF(データとりまとめシート!$E63="","",データとりまとめシート!$E63)</f>
        <v/>
      </c>
      <c r="AW44" s="264" t="str">
        <f>IF(データとりまとめシート!$G63="","",データとりまとめシート!$G63)</f>
        <v/>
      </c>
      <c r="AX44" s="178" t="str">
        <f t="shared" si="2"/>
        <v/>
      </c>
      <c r="AY44" s="178" t="str">
        <f t="shared" si="3"/>
        <v/>
      </c>
      <c r="AZ44" s="178" t="str">
        <f>IF(データとりまとめシート!$I63="","",データとりまとめシート!$I63)</f>
        <v/>
      </c>
      <c r="BA44" s="264" t="str">
        <f>IF(データとりまとめシート!$K63="","",データとりまとめシート!$K63)</f>
        <v/>
      </c>
      <c r="BB44" s="178" t="str">
        <f t="shared" si="4"/>
        <v/>
      </c>
      <c r="BC44" s="178" t="str">
        <f t="shared" si="5"/>
        <v/>
      </c>
      <c r="BD44" s="178" t="str">
        <f>IF($AF44="","",IF(COUNTIF(データとりまとめシート!$B$12:$B$17,NANS取り込みシート!$AF44)=1,データとりまとめシート!$W$24,IF(COUNTIF(データとりまとめシート!$B$3:$B$8,NANS取り込みシート!$AF44)=1,データとりまとめシート!$W$25,IF(COUNTIF(データとりまとめシート!$H$12:$H$17,NANS取り込みシート!$AF44)=1,データとりまとめシート!$W$26,IF(COUNTIF(データとりまとめシート!$H$3:$H$8,NANS取り込みシート!$AF44)=1,データとりまとめシート!$W$27,"")))))</f>
        <v/>
      </c>
      <c r="BE44" s="264" t="str">
        <f>IF(BD44=データとりまとめシート!$W$24,IF(データとりまとめシート!$E$12="","",データとりまとめシート!$E$12),"")&amp;IF(BD44=データとりまとめシート!$W$25,IF(データとりまとめシート!$E$3="","",データとりまとめシート!$E$3),"")&amp;IF(BD44=データとりまとめシート!$W$26,IF(データとりまとめシート!$K$12="","",データとりまとめシート!$K$12),"")&amp;IF(BD44=データとりまとめシート!$W$27,IF(データとりまとめシート!$K$3="","",データとりまとめシート!$K$3),"")</f>
        <v/>
      </c>
      <c r="BF44" s="178" t="str">
        <f t="shared" si="6"/>
        <v/>
      </c>
      <c r="BG44" s="178" t="str">
        <f t="shared" si="7"/>
        <v/>
      </c>
    </row>
    <row r="45" spans="1:59">
      <c r="A45" s="178" t="str">
        <f>IF(選手情報入力シート!A45="","",選手情報入力シート!A45)</f>
        <v/>
      </c>
      <c r="B45" s="178" t="str">
        <f>IF($A45="","",所属情報入力シート!$A$2)</f>
        <v/>
      </c>
      <c r="C45" s="178"/>
      <c r="D45" s="178"/>
      <c r="E45" s="178" t="str">
        <f>IF($A45="","",VLOOKUP($A45,選手情報入力シート!$A$3:$M$246,2,FALSE))</f>
        <v/>
      </c>
      <c r="F45" s="178" t="str">
        <f>IF($A45="","",VLOOKUP($A45,選手情報入力シート!$A$3:$M$246,3,FALSE)&amp;" "&amp;VLOOKUP($A45,選手情報入力シート!$A$3:$M$246,4,FALSE))</f>
        <v/>
      </c>
      <c r="G45" s="178" t="str">
        <f>IF($A45="","",ASC(VLOOKUP($A45,選手情報入力シート!$A$3:$M$246,5,FALSE)))</f>
        <v/>
      </c>
      <c r="H45" s="178"/>
      <c r="I45" s="178" t="str">
        <f>IF($A45="","",ASC(VLOOKUP($A45,選手情報入力シート!$A$3:$M$246,6,FALSE)))</f>
        <v/>
      </c>
      <c r="J45" s="178" t="str">
        <f>IF($A45="","",VLOOKUP($A45,選手情報入力シート!$A$3:$M$246,7,FALSE))</f>
        <v/>
      </c>
      <c r="K45" s="178" t="str">
        <f>IF($A45="","",VLOOKUP($A45,選手情報入力シート!$A$3:$M$246,8,FALSE))</f>
        <v/>
      </c>
      <c r="L45" s="178" t="str">
        <f>IF($A45="","",VLOOKUP($A45,選手情報入力シート!$A$3:$M$246,9,FALSE))</f>
        <v/>
      </c>
      <c r="M45" s="178" t="str">
        <f>IF($A45="","",YEAR(VLOOKUP($A45,選手情報入力シート!$A$3:$M$246,10,FALSE)))</f>
        <v/>
      </c>
      <c r="N45" s="265" t="str">
        <f>IF($A45="","",IF(MONTH(VLOOKUP($A45,選手情報入力シート!$A$3:$M$246,10,FALSE))&lt;10,"0"&amp;MONTH(VLOOKUP($A45,選手情報入力シート!$A$3:$M$246,10,FALSE))*100+DAY(VLOOKUP($A45,選手情報入力シート!$A$3:$M$246,10,FALSE)),MONTH(VLOOKUP($A45,選手情報入力シート!$A$3:$M$246,10,FALSE))*100+DAY(VLOOKUP($A45,選手情報入力シート!$A$3:$M$246,10,FALSE))))</f>
        <v/>
      </c>
      <c r="O45" s="178" t="str">
        <f>IF($A45="","",VLOOKUP($A45,選手情報入力シート!$A$3:$M$246,12,FALSE))</f>
        <v/>
      </c>
      <c r="P45" s="178" t="str">
        <f>IF($A45="","",VLOOKUP($A45,選手情報入力シート!$A$3:$M$246,11,FALSE))</f>
        <v/>
      </c>
      <c r="AF45" s="178" t="str">
        <f>IF(データとりまとめシート!$A64="","",データとりまとめシート!$A64)</f>
        <v/>
      </c>
      <c r="AG45" s="178" t="str">
        <f>IF($AF45="","",VLOOKUP($AF45,NANS取り込みシート!$A:$P,2,FALSE))</f>
        <v/>
      </c>
      <c r="AH45" s="178"/>
      <c r="AI45" s="178"/>
      <c r="AJ45" s="178" t="str">
        <f>IF($AF45="","",VLOOKUP($AF45,NANS取り込みシート!$A:$P,5,FALSE))</f>
        <v/>
      </c>
      <c r="AK45" s="178" t="str">
        <f>IF($AF45="","",VLOOKUP($AF45,NANS取り込みシート!$A:$P,6,FALSE))</f>
        <v/>
      </c>
      <c r="AL45" s="178" t="str">
        <f>IF($AF45="","",VLOOKUP($AF45,NANS取り込みシート!$A:$P,7,FALSE))</f>
        <v/>
      </c>
      <c r="AM45" s="178"/>
      <c r="AN45" s="178" t="str">
        <f>IF($AF45="","",VLOOKUP($AF45,NANS取り込みシート!$A:$P,9,FALSE))</f>
        <v/>
      </c>
      <c r="AO45" s="178" t="str">
        <f>IF($AF45="","",VLOOKUP($AF45,NANS取り込みシート!$A:$P,10,FALSE))</f>
        <v/>
      </c>
      <c r="AP45" s="178" t="str">
        <f>IF($AF45="","",VLOOKUP($AF45,NANS取り込みシート!$A:$P,11,FALSE))</f>
        <v/>
      </c>
      <c r="AQ45" s="178" t="str">
        <f>IF($AF45="","",VLOOKUP($AF45,NANS取り込みシート!$A:$P,12,FALSE))</f>
        <v/>
      </c>
      <c r="AR45" s="178" t="str">
        <f>IF($AF45="","",VLOOKUP($AF45,NANS取り込みシート!$A:$P,13,FALSE))</f>
        <v/>
      </c>
      <c r="AS45" s="265" t="str">
        <f>IF($AF45="","",VLOOKUP($AF45,NANS取り込みシート!$A:$P,14,FALSE))</f>
        <v/>
      </c>
      <c r="AT45" s="178" t="str">
        <f>IF($AF45="","",VLOOKUP($AF45,NANS取り込みシート!$A:$P,15,FALSE))</f>
        <v/>
      </c>
      <c r="AU45" s="265" t="str">
        <f>IF($AF45="","",VLOOKUP($AF45,NANS取り込みシート!$A:$P,16,FALSE))</f>
        <v/>
      </c>
      <c r="AV45" s="178" t="str">
        <f>IF(データとりまとめシート!$E64="","",データとりまとめシート!$E64)</f>
        <v/>
      </c>
      <c r="AW45" s="264" t="str">
        <f>IF(データとりまとめシート!$G64="","",データとりまとめシート!$G64)</f>
        <v/>
      </c>
      <c r="AX45" s="178" t="str">
        <f t="shared" si="2"/>
        <v/>
      </c>
      <c r="AY45" s="178" t="str">
        <f t="shared" si="3"/>
        <v/>
      </c>
      <c r="AZ45" s="178" t="str">
        <f>IF(データとりまとめシート!$I64="","",データとりまとめシート!$I64)</f>
        <v/>
      </c>
      <c r="BA45" s="264" t="str">
        <f>IF(データとりまとめシート!$K64="","",データとりまとめシート!$K64)</f>
        <v/>
      </c>
      <c r="BB45" s="178" t="str">
        <f t="shared" si="4"/>
        <v/>
      </c>
      <c r="BC45" s="178" t="str">
        <f t="shared" si="5"/>
        <v/>
      </c>
      <c r="BD45" s="178" t="str">
        <f>IF($AF45="","",IF(COUNTIF(データとりまとめシート!$B$12:$B$17,NANS取り込みシート!$AF45)=1,データとりまとめシート!$W$24,IF(COUNTIF(データとりまとめシート!$B$3:$B$8,NANS取り込みシート!$AF45)=1,データとりまとめシート!$W$25,IF(COUNTIF(データとりまとめシート!$H$12:$H$17,NANS取り込みシート!$AF45)=1,データとりまとめシート!$W$26,IF(COUNTIF(データとりまとめシート!$H$3:$H$8,NANS取り込みシート!$AF45)=1,データとりまとめシート!$W$27,"")))))</f>
        <v/>
      </c>
      <c r="BE45" s="264" t="str">
        <f>IF(BD45=データとりまとめシート!$W$24,IF(データとりまとめシート!$E$12="","",データとりまとめシート!$E$12),"")&amp;IF(BD45=データとりまとめシート!$W$25,IF(データとりまとめシート!$E$3="","",データとりまとめシート!$E$3),"")&amp;IF(BD45=データとりまとめシート!$W$26,IF(データとりまとめシート!$K$12="","",データとりまとめシート!$K$12),"")&amp;IF(BD45=データとりまとめシート!$W$27,IF(データとりまとめシート!$K$3="","",データとりまとめシート!$K$3),"")</f>
        <v/>
      </c>
      <c r="BF45" s="178" t="str">
        <f t="shared" si="6"/>
        <v/>
      </c>
      <c r="BG45" s="178" t="str">
        <f t="shared" si="7"/>
        <v/>
      </c>
    </row>
    <row r="46" spans="1:59">
      <c r="A46" s="178" t="str">
        <f>IF(選手情報入力シート!A46="","",選手情報入力シート!A46)</f>
        <v/>
      </c>
      <c r="B46" s="178" t="str">
        <f>IF($A46="","",所属情報入力シート!$A$2)</f>
        <v/>
      </c>
      <c r="C46" s="178"/>
      <c r="D46" s="178"/>
      <c r="E46" s="178" t="str">
        <f>IF($A46="","",VLOOKUP($A46,選手情報入力シート!$A$3:$M$246,2,FALSE))</f>
        <v/>
      </c>
      <c r="F46" s="178" t="str">
        <f>IF($A46="","",VLOOKUP($A46,選手情報入力シート!$A$3:$M$246,3,FALSE)&amp;" "&amp;VLOOKUP($A46,選手情報入力シート!$A$3:$M$246,4,FALSE))</f>
        <v/>
      </c>
      <c r="G46" s="178" t="str">
        <f>IF($A46="","",ASC(VLOOKUP($A46,選手情報入力シート!$A$3:$M$246,5,FALSE)))</f>
        <v/>
      </c>
      <c r="H46" s="178"/>
      <c r="I46" s="178" t="str">
        <f>IF($A46="","",ASC(VLOOKUP($A46,選手情報入力シート!$A$3:$M$246,6,FALSE)))</f>
        <v/>
      </c>
      <c r="J46" s="178" t="str">
        <f>IF($A46="","",VLOOKUP($A46,選手情報入力シート!$A$3:$M$246,7,FALSE))</f>
        <v/>
      </c>
      <c r="K46" s="178" t="str">
        <f>IF($A46="","",VLOOKUP($A46,選手情報入力シート!$A$3:$M$246,8,FALSE))</f>
        <v/>
      </c>
      <c r="L46" s="178" t="str">
        <f>IF($A46="","",VLOOKUP($A46,選手情報入力シート!$A$3:$M$246,9,FALSE))</f>
        <v/>
      </c>
      <c r="M46" s="178" t="str">
        <f>IF($A46="","",YEAR(VLOOKUP($A46,選手情報入力シート!$A$3:$M$246,10,FALSE)))</f>
        <v/>
      </c>
      <c r="N46" s="265" t="str">
        <f>IF($A46="","",IF(MONTH(VLOOKUP($A46,選手情報入力シート!$A$3:$M$246,10,FALSE))&lt;10,"0"&amp;MONTH(VLOOKUP($A46,選手情報入力シート!$A$3:$M$246,10,FALSE))*100+DAY(VLOOKUP($A46,選手情報入力シート!$A$3:$M$246,10,FALSE)),MONTH(VLOOKUP($A46,選手情報入力シート!$A$3:$M$246,10,FALSE))*100+DAY(VLOOKUP($A46,選手情報入力シート!$A$3:$M$246,10,FALSE))))</f>
        <v/>
      </c>
      <c r="O46" s="178" t="str">
        <f>IF($A46="","",VLOOKUP($A46,選手情報入力シート!$A$3:$M$246,12,FALSE))</f>
        <v/>
      </c>
      <c r="P46" s="178" t="str">
        <f>IF($A46="","",VLOOKUP($A46,選手情報入力シート!$A$3:$M$246,11,FALSE))</f>
        <v/>
      </c>
      <c r="AF46" s="178" t="str">
        <f>IF(データとりまとめシート!$A65="","",データとりまとめシート!$A65)</f>
        <v/>
      </c>
      <c r="AG46" s="178" t="str">
        <f>IF($AF46="","",VLOOKUP($AF46,NANS取り込みシート!$A:$P,2,FALSE))</f>
        <v/>
      </c>
      <c r="AH46" s="178"/>
      <c r="AI46" s="178"/>
      <c r="AJ46" s="178" t="str">
        <f>IF($AF46="","",VLOOKUP($AF46,NANS取り込みシート!$A:$P,5,FALSE))</f>
        <v/>
      </c>
      <c r="AK46" s="178" t="str">
        <f>IF($AF46="","",VLOOKUP($AF46,NANS取り込みシート!$A:$P,6,FALSE))</f>
        <v/>
      </c>
      <c r="AL46" s="178" t="str">
        <f>IF($AF46="","",VLOOKUP($AF46,NANS取り込みシート!$A:$P,7,FALSE))</f>
        <v/>
      </c>
      <c r="AM46" s="178"/>
      <c r="AN46" s="178" t="str">
        <f>IF($AF46="","",VLOOKUP($AF46,NANS取り込みシート!$A:$P,9,FALSE))</f>
        <v/>
      </c>
      <c r="AO46" s="178" t="str">
        <f>IF($AF46="","",VLOOKUP($AF46,NANS取り込みシート!$A:$P,10,FALSE))</f>
        <v/>
      </c>
      <c r="AP46" s="178" t="str">
        <f>IF($AF46="","",VLOOKUP($AF46,NANS取り込みシート!$A:$P,11,FALSE))</f>
        <v/>
      </c>
      <c r="AQ46" s="178" t="str">
        <f>IF($AF46="","",VLOOKUP($AF46,NANS取り込みシート!$A:$P,12,FALSE))</f>
        <v/>
      </c>
      <c r="AR46" s="178" t="str">
        <f>IF($AF46="","",VLOOKUP($AF46,NANS取り込みシート!$A:$P,13,FALSE))</f>
        <v/>
      </c>
      <c r="AS46" s="265" t="str">
        <f>IF($AF46="","",VLOOKUP($AF46,NANS取り込みシート!$A:$P,14,FALSE))</f>
        <v/>
      </c>
      <c r="AT46" s="178" t="str">
        <f>IF($AF46="","",VLOOKUP($AF46,NANS取り込みシート!$A:$P,15,FALSE))</f>
        <v/>
      </c>
      <c r="AU46" s="265" t="str">
        <f>IF($AF46="","",VLOOKUP($AF46,NANS取り込みシート!$A:$P,16,FALSE))</f>
        <v/>
      </c>
      <c r="AV46" s="178" t="str">
        <f>IF(データとりまとめシート!$E65="","",データとりまとめシート!$E65)</f>
        <v/>
      </c>
      <c r="AW46" s="264" t="str">
        <f>IF(データとりまとめシート!$G65="","",データとりまとめシート!$G65)</f>
        <v/>
      </c>
      <c r="AX46" s="178" t="str">
        <f t="shared" si="2"/>
        <v/>
      </c>
      <c r="AY46" s="178" t="str">
        <f t="shared" si="3"/>
        <v/>
      </c>
      <c r="AZ46" s="178" t="str">
        <f>IF(データとりまとめシート!$I65="","",データとりまとめシート!$I65)</f>
        <v/>
      </c>
      <c r="BA46" s="264" t="str">
        <f>IF(データとりまとめシート!$K65="","",データとりまとめシート!$K65)</f>
        <v/>
      </c>
      <c r="BB46" s="178" t="str">
        <f t="shared" si="4"/>
        <v/>
      </c>
      <c r="BC46" s="178" t="str">
        <f t="shared" si="5"/>
        <v/>
      </c>
      <c r="BD46" s="178" t="str">
        <f>IF($AF46="","",IF(COUNTIF(データとりまとめシート!$B$12:$B$17,NANS取り込みシート!$AF46)=1,データとりまとめシート!$W$24,IF(COUNTIF(データとりまとめシート!$B$3:$B$8,NANS取り込みシート!$AF46)=1,データとりまとめシート!$W$25,IF(COUNTIF(データとりまとめシート!$H$12:$H$17,NANS取り込みシート!$AF46)=1,データとりまとめシート!$W$26,IF(COUNTIF(データとりまとめシート!$H$3:$H$8,NANS取り込みシート!$AF46)=1,データとりまとめシート!$W$27,"")))))</f>
        <v/>
      </c>
      <c r="BE46" s="264" t="str">
        <f>IF(BD46=データとりまとめシート!$W$24,IF(データとりまとめシート!$E$12="","",データとりまとめシート!$E$12),"")&amp;IF(BD46=データとりまとめシート!$W$25,IF(データとりまとめシート!$E$3="","",データとりまとめシート!$E$3),"")&amp;IF(BD46=データとりまとめシート!$W$26,IF(データとりまとめシート!$K$12="","",データとりまとめシート!$K$12),"")&amp;IF(BD46=データとりまとめシート!$W$27,IF(データとりまとめシート!$K$3="","",データとりまとめシート!$K$3),"")</f>
        <v/>
      </c>
      <c r="BF46" s="178" t="str">
        <f t="shared" si="6"/>
        <v/>
      </c>
      <c r="BG46" s="178" t="str">
        <f t="shared" si="7"/>
        <v/>
      </c>
    </row>
    <row r="47" spans="1:59">
      <c r="A47" s="178" t="str">
        <f>IF(選手情報入力シート!A47="","",選手情報入力シート!A47)</f>
        <v/>
      </c>
      <c r="B47" s="178" t="str">
        <f>IF($A47="","",所属情報入力シート!$A$2)</f>
        <v/>
      </c>
      <c r="C47" s="178"/>
      <c r="D47" s="178"/>
      <c r="E47" s="178" t="str">
        <f>IF($A47="","",VLOOKUP($A47,選手情報入力シート!$A$3:$M$246,2,FALSE))</f>
        <v/>
      </c>
      <c r="F47" s="178" t="str">
        <f>IF($A47="","",VLOOKUP($A47,選手情報入力シート!$A$3:$M$246,3,FALSE)&amp;" "&amp;VLOOKUP($A47,選手情報入力シート!$A$3:$M$246,4,FALSE))</f>
        <v/>
      </c>
      <c r="G47" s="178" t="str">
        <f>IF($A47="","",ASC(VLOOKUP($A47,選手情報入力シート!$A$3:$M$246,5,FALSE)))</f>
        <v/>
      </c>
      <c r="H47" s="178"/>
      <c r="I47" s="178" t="str">
        <f>IF($A47="","",ASC(VLOOKUP($A47,選手情報入力シート!$A$3:$M$246,6,FALSE)))</f>
        <v/>
      </c>
      <c r="J47" s="178" t="str">
        <f>IF($A47="","",VLOOKUP($A47,選手情報入力シート!$A$3:$M$246,7,FALSE))</f>
        <v/>
      </c>
      <c r="K47" s="178" t="str">
        <f>IF($A47="","",VLOOKUP($A47,選手情報入力シート!$A$3:$M$246,8,FALSE))</f>
        <v/>
      </c>
      <c r="L47" s="178" t="str">
        <f>IF($A47="","",VLOOKUP($A47,選手情報入力シート!$A$3:$M$246,9,FALSE))</f>
        <v/>
      </c>
      <c r="M47" s="178" t="str">
        <f>IF($A47="","",YEAR(VLOOKUP($A47,選手情報入力シート!$A$3:$M$246,10,FALSE)))</f>
        <v/>
      </c>
      <c r="N47" s="265" t="str">
        <f>IF($A47="","",IF(MONTH(VLOOKUP($A47,選手情報入力シート!$A$3:$M$246,10,FALSE))&lt;10,"0"&amp;MONTH(VLOOKUP($A47,選手情報入力シート!$A$3:$M$246,10,FALSE))*100+DAY(VLOOKUP($A47,選手情報入力シート!$A$3:$M$246,10,FALSE)),MONTH(VLOOKUP($A47,選手情報入力シート!$A$3:$M$246,10,FALSE))*100+DAY(VLOOKUP($A47,選手情報入力シート!$A$3:$M$246,10,FALSE))))</f>
        <v/>
      </c>
      <c r="O47" s="178" t="str">
        <f>IF($A47="","",VLOOKUP($A47,選手情報入力シート!$A$3:$M$246,12,FALSE))</f>
        <v/>
      </c>
      <c r="P47" s="178" t="str">
        <f>IF($A47="","",VLOOKUP($A47,選手情報入力シート!$A$3:$M$246,11,FALSE))</f>
        <v/>
      </c>
      <c r="AF47" s="178" t="str">
        <f>IF(データとりまとめシート!$A66="","",データとりまとめシート!$A66)</f>
        <v/>
      </c>
      <c r="AG47" s="178" t="str">
        <f>IF($AF47="","",VLOOKUP($AF47,NANS取り込みシート!$A:$P,2,FALSE))</f>
        <v/>
      </c>
      <c r="AH47" s="178"/>
      <c r="AI47" s="178"/>
      <c r="AJ47" s="178" t="str">
        <f>IF($AF47="","",VLOOKUP($AF47,NANS取り込みシート!$A:$P,5,FALSE))</f>
        <v/>
      </c>
      <c r="AK47" s="178" t="str">
        <f>IF($AF47="","",VLOOKUP($AF47,NANS取り込みシート!$A:$P,6,FALSE))</f>
        <v/>
      </c>
      <c r="AL47" s="178" t="str">
        <f>IF($AF47="","",VLOOKUP($AF47,NANS取り込みシート!$A:$P,7,FALSE))</f>
        <v/>
      </c>
      <c r="AM47" s="178"/>
      <c r="AN47" s="178" t="str">
        <f>IF($AF47="","",VLOOKUP($AF47,NANS取り込みシート!$A:$P,9,FALSE))</f>
        <v/>
      </c>
      <c r="AO47" s="178" t="str">
        <f>IF($AF47="","",VLOOKUP($AF47,NANS取り込みシート!$A:$P,10,FALSE))</f>
        <v/>
      </c>
      <c r="AP47" s="178" t="str">
        <f>IF($AF47="","",VLOOKUP($AF47,NANS取り込みシート!$A:$P,11,FALSE))</f>
        <v/>
      </c>
      <c r="AQ47" s="178" t="str">
        <f>IF($AF47="","",VLOOKUP($AF47,NANS取り込みシート!$A:$P,12,FALSE))</f>
        <v/>
      </c>
      <c r="AR47" s="178" t="str">
        <f>IF($AF47="","",VLOOKUP($AF47,NANS取り込みシート!$A:$P,13,FALSE))</f>
        <v/>
      </c>
      <c r="AS47" s="265" t="str">
        <f>IF($AF47="","",VLOOKUP($AF47,NANS取り込みシート!$A:$P,14,FALSE))</f>
        <v/>
      </c>
      <c r="AT47" s="178" t="str">
        <f>IF($AF47="","",VLOOKUP($AF47,NANS取り込みシート!$A:$P,15,FALSE))</f>
        <v/>
      </c>
      <c r="AU47" s="265" t="str">
        <f>IF($AF47="","",VLOOKUP($AF47,NANS取り込みシート!$A:$P,16,FALSE))</f>
        <v/>
      </c>
      <c r="AV47" s="178" t="str">
        <f>IF(データとりまとめシート!$E66="","",データとりまとめシート!$E66)</f>
        <v/>
      </c>
      <c r="AW47" s="264" t="str">
        <f>IF(データとりまとめシート!$G66="","",データとりまとめシート!$G66)</f>
        <v/>
      </c>
      <c r="AX47" s="178" t="str">
        <f t="shared" si="2"/>
        <v/>
      </c>
      <c r="AY47" s="178" t="str">
        <f t="shared" si="3"/>
        <v/>
      </c>
      <c r="AZ47" s="178" t="str">
        <f>IF(データとりまとめシート!$I66="","",データとりまとめシート!$I66)</f>
        <v/>
      </c>
      <c r="BA47" s="264" t="str">
        <f>IF(データとりまとめシート!$K66="","",データとりまとめシート!$K66)</f>
        <v/>
      </c>
      <c r="BB47" s="178" t="str">
        <f t="shared" si="4"/>
        <v/>
      </c>
      <c r="BC47" s="178" t="str">
        <f t="shared" si="5"/>
        <v/>
      </c>
      <c r="BD47" s="178" t="str">
        <f>IF($AF47="","",IF(COUNTIF(データとりまとめシート!$B$12:$B$17,NANS取り込みシート!$AF47)=1,データとりまとめシート!$W$24,IF(COUNTIF(データとりまとめシート!$B$3:$B$8,NANS取り込みシート!$AF47)=1,データとりまとめシート!$W$25,IF(COUNTIF(データとりまとめシート!$H$12:$H$17,NANS取り込みシート!$AF47)=1,データとりまとめシート!$W$26,IF(COUNTIF(データとりまとめシート!$H$3:$H$8,NANS取り込みシート!$AF47)=1,データとりまとめシート!$W$27,"")))))</f>
        <v/>
      </c>
      <c r="BE47" s="264" t="str">
        <f>IF(BD47=データとりまとめシート!$W$24,IF(データとりまとめシート!$E$12="","",データとりまとめシート!$E$12),"")&amp;IF(BD47=データとりまとめシート!$W$25,IF(データとりまとめシート!$E$3="","",データとりまとめシート!$E$3),"")&amp;IF(BD47=データとりまとめシート!$W$26,IF(データとりまとめシート!$K$12="","",データとりまとめシート!$K$12),"")&amp;IF(BD47=データとりまとめシート!$W$27,IF(データとりまとめシート!$K$3="","",データとりまとめシート!$K$3),"")</f>
        <v/>
      </c>
      <c r="BF47" s="178" t="str">
        <f t="shared" si="6"/>
        <v/>
      </c>
      <c r="BG47" s="178" t="str">
        <f t="shared" si="7"/>
        <v/>
      </c>
    </row>
    <row r="48" spans="1:59">
      <c r="A48" s="178" t="str">
        <f>IF(選手情報入力シート!A48="","",選手情報入力シート!A48)</f>
        <v/>
      </c>
      <c r="B48" s="178" t="str">
        <f>IF($A48="","",所属情報入力シート!$A$2)</f>
        <v/>
      </c>
      <c r="C48" s="178"/>
      <c r="D48" s="178"/>
      <c r="E48" s="178" t="str">
        <f>IF($A48="","",VLOOKUP($A48,選手情報入力シート!$A$3:$M$246,2,FALSE))</f>
        <v/>
      </c>
      <c r="F48" s="178" t="str">
        <f>IF($A48="","",VLOOKUP($A48,選手情報入力シート!$A$3:$M$246,3,FALSE)&amp;" "&amp;VLOOKUP($A48,選手情報入力シート!$A$3:$M$246,4,FALSE))</f>
        <v/>
      </c>
      <c r="G48" s="178" t="str">
        <f>IF($A48="","",ASC(VLOOKUP($A48,選手情報入力シート!$A$3:$M$246,5,FALSE)))</f>
        <v/>
      </c>
      <c r="H48" s="178"/>
      <c r="I48" s="178" t="str">
        <f>IF($A48="","",ASC(VLOOKUP($A48,選手情報入力シート!$A$3:$M$246,6,FALSE)))</f>
        <v/>
      </c>
      <c r="J48" s="178" t="str">
        <f>IF($A48="","",VLOOKUP($A48,選手情報入力シート!$A$3:$M$246,7,FALSE))</f>
        <v/>
      </c>
      <c r="K48" s="178" t="str">
        <f>IF($A48="","",VLOOKUP($A48,選手情報入力シート!$A$3:$M$246,8,FALSE))</f>
        <v/>
      </c>
      <c r="L48" s="178" t="str">
        <f>IF($A48="","",VLOOKUP($A48,選手情報入力シート!$A$3:$M$246,9,FALSE))</f>
        <v/>
      </c>
      <c r="M48" s="178" t="str">
        <f>IF($A48="","",YEAR(VLOOKUP($A48,選手情報入力シート!$A$3:$M$246,10,FALSE)))</f>
        <v/>
      </c>
      <c r="N48" s="265" t="str">
        <f>IF($A48="","",IF(MONTH(VLOOKUP($A48,選手情報入力シート!$A$3:$M$246,10,FALSE))&lt;10,"0"&amp;MONTH(VLOOKUP($A48,選手情報入力シート!$A$3:$M$246,10,FALSE))*100+DAY(VLOOKUP($A48,選手情報入力シート!$A$3:$M$246,10,FALSE)),MONTH(VLOOKUP($A48,選手情報入力シート!$A$3:$M$246,10,FALSE))*100+DAY(VLOOKUP($A48,選手情報入力シート!$A$3:$M$246,10,FALSE))))</f>
        <v/>
      </c>
      <c r="O48" s="178" t="str">
        <f>IF($A48="","",VLOOKUP($A48,選手情報入力シート!$A$3:$M$246,12,FALSE))</f>
        <v/>
      </c>
      <c r="P48" s="178" t="str">
        <f>IF($A48="","",VLOOKUP($A48,選手情報入力シート!$A$3:$M$246,11,FALSE))</f>
        <v/>
      </c>
      <c r="AF48" s="178" t="str">
        <f>IF(データとりまとめシート!$A67="","",データとりまとめシート!$A67)</f>
        <v/>
      </c>
      <c r="AG48" s="178" t="str">
        <f>IF($AF48="","",VLOOKUP($AF48,NANS取り込みシート!$A:$P,2,FALSE))</f>
        <v/>
      </c>
      <c r="AH48" s="178"/>
      <c r="AI48" s="178"/>
      <c r="AJ48" s="178" t="str">
        <f>IF($AF48="","",VLOOKUP($AF48,NANS取り込みシート!$A:$P,5,FALSE))</f>
        <v/>
      </c>
      <c r="AK48" s="178" t="str">
        <f>IF($AF48="","",VLOOKUP($AF48,NANS取り込みシート!$A:$P,6,FALSE))</f>
        <v/>
      </c>
      <c r="AL48" s="178" t="str">
        <f>IF($AF48="","",VLOOKUP($AF48,NANS取り込みシート!$A:$P,7,FALSE))</f>
        <v/>
      </c>
      <c r="AM48" s="178"/>
      <c r="AN48" s="178" t="str">
        <f>IF($AF48="","",VLOOKUP($AF48,NANS取り込みシート!$A:$P,9,FALSE))</f>
        <v/>
      </c>
      <c r="AO48" s="178" t="str">
        <f>IF($AF48="","",VLOOKUP($AF48,NANS取り込みシート!$A:$P,10,FALSE))</f>
        <v/>
      </c>
      <c r="AP48" s="178" t="str">
        <f>IF($AF48="","",VLOOKUP($AF48,NANS取り込みシート!$A:$P,11,FALSE))</f>
        <v/>
      </c>
      <c r="AQ48" s="178" t="str">
        <f>IF($AF48="","",VLOOKUP($AF48,NANS取り込みシート!$A:$P,12,FALSE))</f>
        <v/>
      </c>
      <c r="AR48" s="178" t="str">
        <f>IF($AF48="","",VLOOKUP($AF48,NANS取り込みシート!$A:$P,13,FALSE))</f>
        <v/>
      </c>
      <c r="AS48" s="265" t="str">
        <f>IF($AF48="","",VLOOKUP($AF48,NANS取り込みシート!$A:$P,14,FALSE))</f>
        <v/>
      </c>
      <c r="AT48" s="178" t="str">
        <f>IF($AF48="","",VLOOKUP($AF48,NANS取り込みシート!$A:$P,15,FALSE))</f>
        <v/>
      </c>
      <c r="AU48" s="265" t="str">
        <f>IF($AF48="","",VLOOKUP($AF48,NANS取り込みシート!$A:$P,16,FALSE))</f>
        <v/>
      </c>
      <c r="AV48" s="178" t="str">
        <f>IF(データとりまとめシート!$E67="","",データとりまとめシート!$E67)</f>
        <v/>
      </c>
      <c r="AW48" s="264" t="str">
        <f>IF(データとりまとめシート!$G67="","",データとりまとめシート!$G67)</f>
        <v/>
      </c>
      <c r="AX48" s="178" t="str">
        <f t="shared" si="2"/>
        <v/>
      </c>
      <c r="AY48" s="178" t="str">
        <f t="shared" si="3"/>
        <v/>
      </c>
      <c r="AZ48" s="178" t="str">
        <f>IF(データとりまとめシート!$I67="","",データとりまとめシート!$I67)</f>
        <v/>
      </c>
      <c r="BA48" s="264" t="str">
        <f>IF(データとりまとめシート!$K67="","",データとりまとめシート!$K67)</f>
        <v/>
      </c>
      <c r="BB48" s="178" t="str">
        <f t="shared" si="4"/>
        <v/>
      </c>
      <c r="BC48" s="178" t="str">
        <f t="shared" si="5"/>
        <v/>
      </c>
      <c r="BD48" s="178" t="str">
        <f>IF($AF48="","",IF(COUNTIF(データとりまとめシート!$B$12:$B$17,NANS取り込みシート!$AF48)=1,データとりまとめシート!$W$24,IF(COUNTIF(データとりまとめシート!$B$3:$B$8,NANS取り込みシート!$AF48)=1,データとりまとめシート!$W$25,IF(COUNTIF(データとりまとめシート!$H$12:$H$17,NANS取り込みシート!$AF48)=1,データとりまとめシート!$W$26,IF(COUNTIF(データとりまとめシート!$H$3:$H$8,NANS取り込みシート!$AF48)=1,データとりまとめシート!$W$27,"")))))</f>
        <v/>
      </c>
      <c r="BE48" s="264" t="str">
        <f>IF(BD48=データとりまとめシート!$W$24,IF(データとりまとめシート!$E$12="","",データとりまとめシート!$E$12),"")&amp;IF(BD48=データとりまとめシート!$W$25,IF(データとりまとめシート!$E$3="","",データとりまとめシート!$E$3),"")&amp;IF(BD48=データとりまとめシート!$W$26,IF(データとりまとめシート!$K$12="","",データとりまとめシート!$K$12),"")&amp;IF(BD48=データとりまとめシート!$W$27,IF(データとりまとめシート!$K$3="","",データとりまとめシート!$K$3),"")</f>
        <v/>
      </c>
      <c r="BF48" s="178" t="str">
        <f t="shared" si="6"/>
        <v/>
      </c>
      <c r="BG48" s="178" t="str">
        <f t="shared" si="7"/>
        <v/>
      </c>
    </row>
    <row r="49" spans="1:59">
      <c r="A49" s="178" t="str">
        <f>IF(選手情報入力シート!A49="","",選手情報入力シート!A49)</f>
        <v/>
      </c>
      <c r="B49" s="178" t="str">
        <f>IF($A49="","",所属情報入力シート!$A$2)</f>
        <v/>
      </c>
      <c r="C49" s="178"/>
      <c r="D49" s="178"/>
      <c r="E49" s="178" t="str">
        <f>IF($A49="","",VLOOKUP($A49,選手情報入力シート!$A$3:$M$246,2,FALSE))</f>
        <v/>
      </c>
      <c r="F49" s="178" t="str">
        <f>IF($A49="","",VLOOKUP($A49,選手情報入力シート!$A$3:$M$246,3,FALSE)&amp;" "&amp;VLOOKUP($A49,選手情報入力シート!$A$3:$M$246,4,FALSE))</f>
        <v/>
      </c>
      <c r="G49" s="178" t="str">
        <f>IF($A49="","",ASC(VLOOKUP($A49,選手情報入力シート!$A$3:$M$246,5,FALSE)))</f>
        <v/>
      </c>
      <c r="H49" s="178"/>
      <c r="I49" s="178" t="str">
        <f>IF($A49="","",ASC(VLOOKUP($A49,選手情報入力シート!$A$3:$M$246,6,FALSE)))</f>
        <v/>
      </c>
      <c r="J49" s="178" t="str">
        <f>IF($A49="","",VLOOKUP($A49,選手情報入力シート!$A$3:$M$246,7,FALSE))</f>
        <v/>
      </c>
      <c r="K49" s="178" t="str">
        <f>IF($A49="","",VLOOKUP($A49,選手情報入力シート!$A$3:$M$246,8,FALSE))</f>
        <v/>
      </c>
      <c r="L49" s="178" t="str">
        <f>IF($A49="","",VLOOKUP($A49,選手情報入力シート!$A$3:$M$246,9,FALSE))</f>
        <v/>
      </c>
      <c r="M49" s="178" t="str">
        <f>IF($A49="","",YEAR(VLOOKUP($A49,選手情報入力シート!$A$3:$M$246,10,FALSE)))</f>
        <v/>
      </c>
      <c r="N49" s="265" t="str">
        <f>IF($A49="","",IF(MONTH(VLOOKUP($A49,選手情報入力シート!$A$3:$M$246,10,FALSE))&lt;10,"0"&amp;MONTH(VLOOKUP($A49,選手情報入力シート!$A$3:$M$246,10,FALSE))*100+DAY(VLOOKUP($A49,選手情報入力シート!$A$3:$M$246,10,FALSE)),MONTH(VLOOKUP($A49,選手情報入力シート!$A$3:$M$246,10,FALSE))*100+DAY(VLOOKUP($A49,選手情報入力シート!$A$3:$M$246,10,FALSE))))</f>
        <v/>
      </c>
      <c r="O49" s="178" t="str">
        <f>IF($A49="","",VLOOKUP($A49,選手情報入力シート!$A$3:$M$246,12,FALSE))</f>
        <v/>
      </c>
      <c r="P49" s="178" t="str">
        <f>IF($A49="","",VLOOKUP($A49,選手情報入力シート!$A$3:$M$246,11,FALSE))</f>
        <v/>
      </c>
      <c r="AF49" s="178" t="str">
        <f>IF(データとりまとめシート!$A68="","",データとりまとめシート!$A68)</f>
        <v/>
      </c>
      <c r="AG49" s="178" t="str">
        <f>IF($AF49="","",VLOOKUP($AF49,NANS取り込みシート!$A:$P,2,FALSE))</f>
        <v/>
      </c>
      <c r="AH49" s="178"/>
      <c r="AI49" s="178"/>
      <c r="AJ49" s="178" t="str">
        <f>IF($AF49="","",VLOOKUP($AF49,NANS取り込みシート!$A:$P,5,FALSE))</f>
        <v/>
      </c>
      <c r="AK49" s="178" t="str">
        <f>IF($AF49="","",VLOOKUP($AF49,NANS取り込みシート!$A:$P,6,FALSE))</f>
        <v/>
      </c>
      <c r="AL49" s="178" t="str">
        <f>IF($AF49="","",VLOOKUP($AF49,NANS取り込みシート!$A:$P,7,FALSE))</f>
        <v/>
      </c>
      <c r="AM49" s="178"/>
      <c r="AN49" s="178" t="str">
        <f>IF($AF49="","",VLOOKUP($AF49,NANS取り込みシート!$A:$P,9,FALSE))</f>
        <v/>
      </c>
      <c r="AO49" s="178" t="str">
        <f>IF($AF49="","",VLOOKUP($AF49,NANS取り込みシート!$A:$P,10,FALSE))</f>
        <v/>
      </c>
      <c r="AP49" s="178" t="str">
        <f>IF($AF49="","",VLOOKUP($AF49,NANS取り込みシート!$A:$P,11,FALSE))</f>
        <v/>
      </c>
      <c r="AQ49" s="178" t="str">
        <f>IF($AF49="","",VLOOKUP($AF49,NANS取り込みシート!$A:$P,12,FALSE))</f>
        <v/>
      </c>
      <c r="AR49" s="178" t="str">
        <f>IF($AF49="","",VLOOKUP($AF49,NANS取り込みシート!$A:$P,13,FALSE))</f>
        <v/>
      </c>
      <c r="AS49" s="265" t="str">
        <f>IF($AF49="","",VLOOKUP($AF49,NANS取り込みシート!$A:$P,14,FALSE))</f>
        <v/>
      </c>
      <c r="AT49" s="178" t="str">
        <f>IF($AF49="","",VLOOKUP($AF49,NANS取り込みシート!$A:$P,15,FALSE))</f>
        <v/>
      </c>
      <c r="AU49" s="265" t="str">
        <f>IF($AF49="","",VLOOKUP($AF49,NANS取り込みシート!$A:$P,16,FALSE))</f>
        <v/>
      </c>
      <c r="AV49" s="178" t="str">
        <f>IF(データとりまとめシート!$E68="","",データとりまとめシート!$E68)</f>
        <v/>
      </c>
      <c r="AW49" s="264" t="str">
        <f>IF(データとりまとめシート!$G68="","",データとりまとめシート!$G68)</f>
        <v/>
      </c>
      <c r="AX49" s="178" t="str">
        <f t="shared" si="2"/>
        <v/>
      </c>
      <c r="AY49" s="178" t="str">
        <f t="shared" si="3"/>
        <v/>
      </c>
      <c r="AZ49" s="178" t="str">
        <f>IF(データとりまとめシート!$I68="","",データとりまとめシート!$I68)</f>
        <v/>
      </c>
      <c r="BA49" s="264" t="str">
        <f>IF(データとりまとめシート!$K68="","",データとりまとめシート!$K68)</f>
        <v/>
      </c>
      <c r="BB49" s="178" t="str">
        <f t="shared" si="4"/>
        <v/>
      </c>
      <c r="BC49" s="178" t="str">
        <f t="shared" si="5"/>
        <v/>
      </c>
      <c r="BD49" s="178" t="str">
        <f>IF($AF49="","",IF(COUNTIF(データとりまとめシート!$B$12:$B$17,NANS取り込みシート!$AF49)=1,データとりまとめシート!$W$24,IF(COUNTIF(データとりまとめシート!$B$3:$B$8,NANS取り込みシート!$AF49)=1,データとりまとめシート!$W$25,IF(COUNTIF(データとりまとめシート!$H$12:$H$17,NANS取り込みシート!$AF49)=1,データとりまとめシート!$W$26,IF(COUNTIF(データとりまとめシート!$H$3:$H$8,NANS取り込みシート!$AF49)=1,データとりまとめシート!$W$27,"")))))</f>
        <v/>
      </c>
      <c r="BE49" s="264" t="str">
        <f>IF(BD49=データとりまとめシート!$W$24,IF(データとりまとめシート!$E$12="","",データとりまとめシート!$E$12),"")&amp;IF(BD49=データとりまとめシート!$W$25,IF(データとりまとめシート!$E$3="","",データとりまとめシート!$E$3),"")&amp;IF(BD49=データとりまとめシート!$W$26,IF(データとりまとめシート!$K$12="","",データとりまとめシート!$K$12),"")&amp;IF(BD49=データとりまとめシート!$W$27,IF(データとりまとめシート!$K$3="","",データとりまとめシート!$K$3),"")</f>
        <v/>
      </c>
      <c r="BF49" s="178" t="str">
        <f t="shared" si="6"/>
        <v/>
      </c>
      <c r="BG49" s="178" t="str">
        <f t="shared" si="7"/>
        <v/>
      </c>
    </row>
    <row r="50" spans="1:59">
      <c r="A50" s="178" t="str">
        <f>IF(選手情報入力シート!A50="","",選手情報入力シート!A50)</f>
        <v/>
      </c>
      <c r="B50" s="178" t="str">
        <f>IF($A50="","",所属情報入力シート!$A$2)</f>
        <v/>
      </c>
      <c r="C50" s="178"/>
      <c r="D50" s="178"/>
      <c r="E50" s="178" t="str">
        <f>IF($A50="","",VLOOKUP($A50,選手情報入力シート!$A$3:$M$246,2,FALSE))</f>
        <v/>
      </c>
      <c r="F50" s="178" t="str">
        <f>IF($A50="","",VLOOKUP($A50,選手情報入力シート!$A$3:$M$246,3,FALSE)&amp;" "&amp;VLOOKUP($A50,選手情報入力シート!$A$3:$M$246,4,FALSE))</f>
        <v/>
      </c>
      <c r="G50" s="178" t="str">
        <f>IF($A50="","",ASC(VLOOKUP($A50,選手情報入力シート!$A$3:$M$246,5,FALSE)))</f>
        <v/>
      </c>
      <c r="H50" s="178"/>
      <c r="I50" s="178" t="str">
        <f>IF($A50="","",ASC(VLOOKUP($A50,選手情報入力シート!$A$3:$M$246,6,FALSE)))</f>
        <v/>
      </c>
      <c r="J50" s="178" t="str">
        <f>IF($A50="","",VLOOKUP($A50,選手情報入力シート!$A$3:$M$246,7,FALSE))</f>
        <v/>
      </c>
      <c r="K50" s="178" t="str">
        <f>IF($A50="","",VLOOKUP($A50,選手情報入力シート!$A$3:$M$246,8,FALSE))</f>
        <v/>
      </c>
      <c r="L50" s="178" t="str">
        <f>IF($A50="","",VLOOKUP($A50,選手情報入力シート!$A$3:$M$246,9,FALSE))</f>
        <v/>
      </c>
      <c r="M50" s="178" t="str">
        <f>IF($A50="","",YEAR(VLOOKUP($A50,選手情報入力シート!$A$3:$M$246,10,FALSE)))</f>
        <v/>
      </c>
      <c r="N50" s="265" t="str">
        <f>IF($A50="","",IF(MONTH(VLOOKUP($A50,選手情報入力シート!$A$3:$M$246,10,FALSE))&lt;10,"0"&amp;MONTH(VLOOKUP($A50,選手情報入力シート!$A$3:$M$246,10,FALSE))*100+DAY(VLOOKUP($A50,選手情報入力シート!$A$3:$M$246,10,FALSE)),MONTH(VLOOKUP($A50,選手情報入力シート!$A$3:$M$246,10,FALSE))*100+DAY(VLOOKUP($A50,選手情報入力シート!$A$3:$M$246,10,FALSE))))</f>
        <v/>
      </c>
      <c r="O50" s="178" t="str">
        <f>IF($A50="","",VLOOKUP($A50,選手情報入力シート!$A$3:$M$246,12,FALSE))</f>
        <v/>
      </c>
      <c r="P50" s="178" t="str">
        <f>IF($A50="","",VLOOKUP($A50,選手情報入力シート!$A$3:$M$246,11,FALSE))</f>
        <v/>
      </c>
      <c r="AF50" s="178" t="str">
        <f>IF(データとりまとめシート!$A69="","",データとりまとめシート!$A69)</f>
        <v/>
      </c>
      <c r="AG50" s="178" t="str">
        <f>IF($AF50="","",VLOOKUP($AF50,NANS取り込みシート!$A:$P,2,FALSE))</f>
        <v/>
      </c>
      <c r="AH50" s="178"/>
      <c r="AI50" s="178"/>
      <c r="AJ50" s="178" t="str">
        <f>IF($AF50="","",VLOOKUP($AF50,NANS取り込みシート!$A:$P,5,FALSE))</f>
        <v/>
      </c>
      <c r="AK50" s="178" t="str">
        <f>IF($AF50="","",VLOOKUP($AF50,NANS取り込みシート!$A:$P,6,FALSE))</f>
        <v/>
      </c>
      <c r="AL50" s="178" t="str">
        <f>IF($AF50="","",VLOOKUP($AF50,NANS取り込みシート!$A:$P,7,FALSE))</f>
        <v/>
      </c>
      <c r="AM50" s="178"/>
      <c r="AN50" s="178" t="str">
        <f>IF($AF50="","",VLOOKUP($AF50,NANS取り込みシート!$A:$P,9,FALSE))</f>
        <v/>
      </c>
      <c r="AO50" s="178" t="str">
        <f>IF($AF50="","",VLOOKUP($AF50,NANS取り込みシート!$A:$P,10,FALSE))</f>
        <v/>
      </c>
      <c r="AP50" s="178" t="str">
        <f>IF($AF50="","",VLOOKUP($AF50,NANS取り込みシート!$A:$P,11,FALSE))</f>
        <v/>
      </c>
      <c r="AQ50" s="178" t="str">
        <f>IF($AF50="","",VLOOKUP($AF50,NANS取り込みシート!$A:$P,12,FALSE))</f>
        <v/>
      </c>
      <c r="AR50" s="178" t="str">
        <f>IF($AF50="","",VLOOKUP($AF50,NANS取り込みシート!$A:$P,13,FALSE))</f>
        <v/>
      </c>
      <c r="AS50" s="265" t="str">
        <f>IF($AF50="","",VLOOKUP($AF50,NANS取り込みシート!$A:$P,14,FALSE))</f>
        <v/>
      </c>
      <c r="AT50" s="178" t="str">
        <f>IF($AF50="","",VLOOKUP($AF50,NANS取り込みシート!$A:$P,15,FALSE))</f>
        <v/>
      </c>
      <c r="AU50" s="265" t="str">
        <f>IF($AF50="","",VLOOKUP($AF50,NANS取り込みシート!$A:$P,16,FALSE))</f>
        <v/>
      </c>
      <c r="AV50" s="178" t="str">
        <f>IF(データとりまとめシート!$E69="","",データとりまとめシート!$E69)</f>
        <v/>
      </c>
      <c r="AW50" s="264" t="str">
        <f>IF(データとりまとめシート!$G69="","",データとりまとめシート!$G69)</f>
        <v/>
      </c>
      <c r="AX50" s="178" t="str">
        <f t="shared" si="2"/>
        <v/>
      </c>
      <c r="AY50" s="178" t="str">
        <f t="shared" si="3"/>
        <v/>
      </c>
      <c r="AZ50" s="178" t="str">
        <f>IF(データとりまとめシート!$I69="","",データとりまとめシート!$I69)</f>
        <v/>
      </c>
      <c r="BA50" s="264" t="str">
        <f>IF(データとりまとめシート!$K69="","",データとりまとめシート!$K69)</f>
        <v/>
      </c>
      <c r="BB50" s="178" t="str">
        <f t="shared" si="4"/>
        <v/>
      </c>
      <c r="BC50" s="178" t="str">
        <f t="shared" si="5"/>
        <v/>
      </c>
      <c r="BD50" s="178" t="str">
        <f>IF($AF50="","",IF(COUNTIF(データとりまとめシート!$B$12:$B$17,NANS取り込みシート!$AF50)=1,データとりまとめシート!$W$24,IF(COUNTIF(データとりまとめシート!$B$3:$B$8,NANS取り込みシート!$AF50)=1,データとりまとめシート!$W$25,IF(COUNTIF(データとりまとめシート!$H$12:$H$17,NANS取り込みシート!$AF50)=1,データとりまとめシート!$W$26,IF(COUNTIF(データとりまとめシート!$H$3:$H$8,NANS取り込みシート!$AF50)=1,データとりまとめシート!$W$27,"")))))</f>
        <v/>
      </c>
      <c r="BE50" s="264" t="str">
        <f>IF(BD50=データとりまとめシート!$W$24,IF(データとりまとめシート!$E$12="","",データとりまとめシート!$E$12),"")&amp;IF(BD50=データとりまとめシート!$W$25,IF(データとりまとめシート!$E$3="","",データとりまとめシート!$E$3),"")&amp;IF(BD50=データとりまとめシート!$W$26,IF(データとりまとめシート!$K$12="","",データとりまとめシート!$K$12),"")&amp;IF(BD50=データとりまとめシート!$W$27,IF(データとりまとめシート!$K$3="","",データとりまとめシート!$K$3),"")</f>
        <v/>
      </c>
      <c r="BF50" s="178" t="str">
        <f t="shared" si="6"/>
        <v/>
      </c>
      <c r="BG50" s="178" t="str">
        <f t="shared" si="7"/>
        <v/>
      </c>
    </row>
    <row r="51" spans="1:59">
      <c r="A51" s="178" t="str">
        <f>IF(選手情報入力シート!A51="","",選手情報入力シート!A51)</f>
        <v/>
      </c>
      <c r="B51" s="178" t="str">
        <f>IF($A51="","",所属情報入力シート!$A$2)</f>
        <v/>
      </c>
      <c r="C51" s="178"/>
      <c r="D51" s="178"/>
      <c r="E51" s="178" t="str">
        <f>IF($A51="","",VLOOKUP($A51,選手情報入力シート!$A$3:$M$246,2,FALSE))</f>
        <v/>
      </c>
      <c r="F51" s="178" t="str">
        <f>IF($A51="","",VLOOKUP($A51,選手情報入力シート!$A$3:$M$246,3,FALSE)&amp;" "&amp;VLOOKUP($A51,選手情報入力シート!$A$3:$M$246,4,FALSE))</f>
        <v/>
      </c>
      <c r="G51" s="178" t="str">
        <f>IF($A51="","",ASC(VLOOKUP($A51,選手情報入力シート!$A$3:$M$246,5,FALSE)))</f>
        <v/>
      </c>
      <c r="H51" s="178"/>
      <c r="I51" s="178" t="str">
        <f>IF($A51="","",ASC(VLOOKUP($A51,選手情報入力シート!$A$3:$M$246,6,FALSE)))</f>
        <v/>
      </c>
      <c r="J51" s="178" t="str">
        <f>IF($A51="","",VLOOKUP($A51,選手情報入力シート!$A$3:$M$246,7,FALSE))</f>
        <v/>
      </c>
      <c r="K51" s="178" t="str">
        <f>IF($A51="","",VLOOKUP($A51,選手情報入力シート!$A$3:$M$246,8,FALSE))</f>
        <v/>
      </c>
      <c r="L51" s="178" t="str">
        <f>IF($A51="","",VLOOKUP($A51,選手情報入力シート!$A$3:$M$246,9,FALSE))</f>
        <v/>
      </c>
      <c r="M51" s="178" t="str">
        <f>IF($A51="","",YEAR(VLOOKUP($A51,選手情報入力シート!$A$3:$M$246,10,FALSE)))</f>
        <v/>
      </c>
      <c r="N51" s="265" t="str">
        <f>IF($A51="","",IF(MONTH(VLOOKUP($A51,選手情報入力シート!$A$3:$M$246,10,FALSE))&lt;10,"0"&amp;MONTH(VLOOKUP($A51,選手情報入力シート!$A$3:$M$246,10,FALSE))*100+DAY(VLOOKUP($A51,選手情報入力シート!$A$3:$M$246,10,FALSE)),MONTH(VLOOKUP($A51,選手情報入力シート!$A$3:$M$246,10,FALSE))*100+DAY(VLOOKUP($A51,選手情報入力シート!$A$3:$M$246,10,FALSE))))</f>
        <v/>
      </c>
      <c r="O51" s="178" t="str">
        <f>IF($A51="","",VLOOKUP($A51,選手情報入力シート!$A$3:$M$246,12,FALSE))</f>
        <v/>
      </c>
      <c r="P51" s="178" t="str">
        <f>IF($A51="","",VLOOKUP($A51,選手情報入力シート!$A$3:$M$246,11,FALSE))</f>
        <v/>
      </c>
      <c r="AF51" s="178" t="str">
        <f>IF(データとりまとめシート!$A70="","",データとりまとめシート!$A70)</f>
        <v/>
      </c>
      <c r="AG51" s="178" t="str">
        <f>IF($AF51="","",VLOOKUP($AF51,NANS取り込みシート!$A:$P,2,FALSE))</f>
        <v/>
      </c>
      <c r="AH51" s="178"/>
      <c r="AI51" s="178"/>
      <c r="AJ51" s="178" t="str">
        <f>IF($AF51="","",VLOOKUP($AF51,NANS取り込みシート!$A:$P,5,FALSE))</f>
        <v/>
      </c>
      <c r="AK51" s="178" t="str">
        <f>IF($AF51="","",VLOOKUP($AF51,NANS取り込みシート!$A:$P,6,FALSE))</f>
        <v/>
      </c>
      <c r="AL51" s="178" t="str">
        <f>IF($AF51="","",VLOOKUP($AF51,NANS取り込みシート!$A:$P,7,FALSE))</f>
        <v/>
      </c>
      <c r="AM51" s="178"/>
      <c r="AN51" s="178" t="str">
        <f>IF($AF51="","",VLOOKUP($AF51,NANS取り込みシート!$A:$P,9,FALSE))</f>
        <v/>
      </c>
      <c r="AO51" s="178" t="str">
        <f>IF($AF51="","",VLOOKUP($AF51,NANS取り込みシート!$A:$P,10,FALSE))</f>
        <v/>
      </c>
      <c r="AP51" s="178" t="str">
        <f>IF($AF51="","",VLOOKUP($AF51,NANS取り込みシート!$A:$P,11,FALSE))</f>
        <v/>
      </c>
      <c r="AQ51" s="178" t="str">
        <f>IF($AF51="","",VLOOKUP($AF51,NANS取り込みシート!$A:$P,12,FALSE))</f>
        <v/>
      </c>
      <c r="AR51" s="178" t="str">
        <f>IF($AF51="","",VLOOKUP($AF51,NANS取り込みシート!$A:$P,13,FALSE))</f>
        <v/>
      </c>
      <c r="AS51" s="265" t="str">
        <f>IF($AF51="","",VLOOKUP($AF51,NANS取り込みシート!$A:$P,14,FALSE))</f>
        <v/>
      </c>
      <c r="AT51" s="178" t="str">
        <f>IF($AF51="","",VLOOKUP($AF51,NANS取り込みシート!$A:$P,15,FALSE))</f>
        <v/>
      </c>
      <c r="AU51" s="265" t="str">
        <f>IF($AF51="","",VLOOKUP($AF51,NANS取り込みシート!$A:$P,16,FALSE))</f>
        <v/>
      </c>
      <c r="AV51" s="178" t="str">
        <f>IF(データとりまとめシート!$E70="","",データとりまとめシート!$E70)</f>
        <v/>
      </c>
      <c r="AW51" s="264" t="str">
        <f>IF(データとりまとめシート!$G70="","",データとりまとめシート!$G70)</f>
        <v/>
      </c>
      <c r="AX51" s="178" t="str">
        <f t="shared" si="2"/>
        <v/>
      </c>
      <c r="AY51" s="178" t="str">
        <f t="shared" si="3"/>
        <v/>
      </c>
      <c r="AZ51" s="178" t="str">
        <f>IF(データとりまとめシート!$I70="","",データとりまとめシート!$I70)</f>
        <v/>
      </c>
      <c r="BA51" s="264" t="str">
        <f>IF(データとりまとめシート!$K70="","",データとりまとめシート!$K70)</f>
        <v/>
      </c>
      <c r="BB51" s="178" t="str">
        <f t="shared" si="4"/>
        <v/>
      </c>
      <c r="BC51" s="178" t="str">
        <f t="shared" si="5"/>
        <v/>
      </c>
      <c r="BD51" s="178" t="str">
        <f>IF($AF51="","",IF(COUNTIF(データとりまとめシート!$B$12:$B$17,NANS取り込みシート!$AF51)=1,データとりまとめシート!$W$24,IF(COUNTIF(データとりまとめシート!$B$3:$B$8,NANS取り込みシート!$AF51)=1,データとりまとめシート!$W$25,IF(COUNTIF(データとりまとめシート!$H$12:$H$17,NANS取り込みシート!$AF51)=1,データとりまとめシート!$W$26,IF(COUNTIF(データとりまとめシート!$H$3:$H$8,NANS取り込みシート!$AF51)=1,データとりまとめシート!$W$27,"")))))</f>
        <v/>
      </c>
      <c r="BE51" s="264" t="str">
        <f>IF(BD51=データとりまとめシート!$W$24,IF(データとりまとめシート!$E$12="","",データとりまとめシート!$E$12),"")&amp;IF(BD51=データとりまとめシート!$W$25,IF(データとりまとめシート!$E$3="","",データとりまとめシート!$E$3),"")&amp;IF(BD51=データとりまとめシート!$W$26,IF(データとりまとめシート!$K$12="","",データとりまとめシート!$K$12),"")&amp;IF(BD51=データとりまとめシート!$W$27,IF(データとりまとめシート!$K$3="","",データとりまとめシート!$K$3),"")</f>
        <v/>
      </c>
      <c r="BF51" s="178" t="str">
        <f t="shared" si="6"/>
        <v/>
      </c>
      <c r="BG51" s="178" t="str">
        <f t="shared" si="7"/>
        <v/>
      </c>
    </row>
    <row r="52" spans="1:59">
      <c r="A52" s="178" t="str">
        <f>IF(選手情報入力シート!A52="","",選手情報入力シート!A52)</f>
        <v/>
      </c>
      <c r="B52" s="178" t="str">
        <f>IF($A52="","",所属情報入力シート!$A$2)</f>
        <v/>
      </c>
      <c r="C52" s="178"/>
      <c r="D52" s="178"/>
      <c r="E52" s="178" t="str">
        <f>IF($A52="","",VLOOKUP($A52,選手情報入力シート!$A$3:$M$246,2,FALSE))</f>
        <v/>
      </c>
      <c r="F52" s="178" t="str">
        <f>IF($A52="","",VLOOKUP($A52,選手情報入力シート!$A$3:$M$246,3,FALSE)&amp;" "&amp;VLOOKUP($A52,選手情報入力シート!$A$3:$M$246,4,FALSE))</f>
        <v/>
      </c>
      <c r="G52" s="178" t="str">
        <f>IF($A52="","",ASC(VLOOKUP($A52,選手情報入力シート!$A$3:$M$246,5,FALSE)))</f>
        <v/>
      </c>
      <c r="H52" s="178"/>
      <c r="I52" s="178" t="str">
        <f>IF($A52="","",ASC(VLOOKUP($A52,選手情報入力シート!$A$3:$M$246,6,FALSE)))</f>
        <v/>
      </c>
      <c r="J52" s="178" t="str">
        <f>IF($A52="","",VLOOKUP($A52,選手情報入力シート!$A$3:$M$246,7,FALSE))</f>
        <v/>
      </c>
      <c r="K52" s="178" t="str">
        <f>IF($A52="","",VLOOKUP($A52,選手情報入力シート!$A$3:$M$246,8,FALSE))</f>
        <v/>
      </c>
      <c r="L52" s="178" t="str">
        <f>IF($A52="","",VLOOKUP($A52,選手情報入力シート!$A$3:$M$246,9,FALSE))</f>
        <v/>
      </c>
      <c r="M52" s="178" t="str">
        <f>IF($A52="","",YEAR(VLOOKUP($A52,選手情報入力シート!$A$3:$M$246,10,FALSE)))</f>
        <v/>
      </c>
      <c r="N52" s="265" t="str">
        <f>IF($A52="","",IF(MONTH(VLOOKUP($A52,選手情報入力シート!$A$3:$M$246,10,FALSE))&lt;10,"0"&amp;MONTH(VLOOKUP($A52,選手情報入力シート!$A$3:$M$246,10,FALSE))*100+DAY(VLOOKUP($A52,選手情報入力シート!$A$3:$M$246,10,FALSE)),MONTH(VLOOKUP($A52,選手情報入力シート!$A$3:$M$246,10,FALSE))*100+DAY(VLOOKUP($A52,選手情報入力シート!$A$3:$M$246,10,FALSE))))</f>
        <v/>
      </c>
      <c r="O52" s="178" t="str">
        <f>IF($A52="","",VLOOKUP($A52,選手情報入力シート!$A$3:$M$246,12,FALSE))</f>
        <v/>
      </c>
      <c r="P52" s="178" t="str">
        <f>IF($A52="","",VLOOKUP($A52,選手情報入力シート!$A$3:$M$246,11,FALSE))</f>
        <v/>
      </c>
      <c r="AF52" s="178" t="str">
        <f>IF(データとりまとめシート!$A71="","",データとりまとめシート!$A71)</f>
        <v/>
      </c>
      <c r="AG52" s="178" t="str">
        <f>IF($AF52="","",VLOOKUP($AF52,NANS取り込みシート!$A:$P,2,FALSE))</f>
        <v/>
      </c>
      <c r="AH52" s="178"/>
      <c r="AI52" s="178"/>
      <c r="AJ52" s="178" t="str">
        <f>IF($AF52="","",VLOOKUP($AF52,NANS取り込みシート!$A:$P,5,FALSE))</f>
        <v/>
      </c>
      <c r="AK52" s="178" t="str">
        <f>IF($AF52="","",VLOOKUP($AF52,NANS取り込みシート!$A:$P,6,FALSE))</f>
        <v/>
      </c>
      <c r="AL52" s="178" t="str">
        <f>IF($AF52="","",VLOOKUP($AF52,NANS取り込みシート!$A:$P,7,FALSE))</f>
        <v/>
      </c>
      <c r="AM52" s="178"/>
      <c r="AN52" s="178" t="str">
        <f>IF($AF52="","",VLOOKUP($AF52,NANS取り込みシート!$A:$P,9,FALSE))</f>
        <v/>
      </c>
      <c r="AO52" s="178" t="str">
        <f>IF($AF52="","",VLOOKUP($AF52,NANS取り込みシート!$A:$P,10,FALSE))</f>
        <v/>
      </c>
      <c r="AP52" s="178" t="str">
        <f>IF($AF52="","",VLOOKUP($AF52,NANS取り込みシート!$A:$P,11,FALSE))</f>
        <v/>
      </c>
      <c r="AQ52" s="178" t="str">
        <f>IF($AF52="","",VLOOKUP($AF52,NANS取り込みシート!$A:$P,12,FALSE))</f>
        <v/>
      </c>
      <c r="AR52" s="178" t="str">
        <f>IF($AF52="","",VLOOKUP($AF52,NANS取り込みシート!$A:$P,13,FALSE))</f>
        <v/>
      </c>
      <c r="AS52" s="265" t="str">
        <f>IF($AF52="","",VLOOKUP($AF52,NANS取り込みシート!$A:$P,14,FALSE))</f>
        <v/>
      </c>
      <c r="AT52" s="178" t="str">
        <f>IF($AF52="","",VLOOKUP($AF52,NANS取り込みシート!$A:$P,15,FALSE))</f>
        <v/>
      </c>
      <c r="AU52" s="265" t="str">
        <f>IF($AF52="","",VLOOKUP($AF52,NANS取り込みシート!$A:$P,16,FALSE))</f>
        <v/>
      </c>
      <c r="AV52" s="178" t="str">
        <f>IF(データとりまとめシート!$E71="","",データとりまとめシート!$E71)</f>
        <v/>
      </c>
      <c r="AW52" s="264" t="str">
        <f>IF(データとりまとめシート!$G71="","",データとりまとめシート!$G71)</f>
        <v/>
      </c>
      <c r="AX52" s="178" t="str">
        <f t="shared" si="2"/>
        <v/>
      </c>
      <c r="AY52" s="178" t="str">
        <f t="shared" si="3"/>
        <v/>
      </c>
      <c r="AZ52" s="178" t="str">
        <f>IF(データとりまとめシート!$I71="","",データとりまとめシート!$I71)</f>
        <v/>
      </c>
      <c r="BA52" s="264" t="str">
        <f>IF(データとりまとめシート!$K71="","",データとりまとめシート!$K71)</f>
        <v/>
      </c>
      <c r="BB52" s="178" t="str">
        <f t="shared" si="4"/>
        <v/>
      </c>
      <c r="BC52" s="178" t="str">
        <f t="shared" si="5"/>
        <v/>
      </c>
      <c r="BD52" s="178" t="str">
        <f>IF($AF52="","",IF(COUNTIF(データとりまとめシート!$B$12:$B$17,NANS取り込みシート!$AF52)=1,データとりまとめシート!$W$24,IF(COUNTIF(データとりまとめシート!$B$3:$B$8,NANS取り込みシート!$AF52)=1,データとりまとめシート!$W$25,IF(COUNTIF(データとりまとめシート!$H$12:$H$17,NANS取り込みシート!$AF52)=1,データとりまとめシート!$W$26,IF(COUNTIF(データとりまとめシート!$H$3:$H$8,NANS取り込みシート!$AF52)=1,データとりまとめシート!$W$27,"")))))</f>
        <v/>
      </c>
      <c r="BE52" s="264" t="str">
        <f>IF(BD52=データとりまとめシート!$W$24,IF(データとりまとめシート!$E$12="","",データとりまとめシート!$E$12),"")&amp;IF(BD52=データとりまとめシート!$W$25,IF(データとりまとめシート!$E$3="","",データとりまとめシート!$E$3),"")&amp;IF(BD52=データとりまとめシート!$W$26,IF(データとりまとめシート!$K$12="","",データとりまとめシート!$K$12),"")&amp;IF(BD52=データとりまとめシート!$W$27,IF(データとりまとめシート!$K$3="","",データとりまとめシート!$K$3),"")</f>
        <v/>
      </c>
      <c r="BF52" s="178" t="str">
        <f t="shared" si="6"/>
        <v/>
      </c>
      <c r="BG52" s="178" t="str">
        <f t="shared" si="7"/>
        <v/>
      </c>
    </row>
    <row r="53" spans="1:59">
      <c r="A53" s="178" t="str">
        <f>IF(選手情報入力シート!A53="","",選手情報入力シート!A53)</f>
        <v/>
      </c>
      <c r="B53" s="178" t="str">
        <f>IF($A53="","",所属情報入力シート!$A$2)</f>
        <v/>
      </c>
      <c r="C53" s="178"/>
      <c r="D53" s="178"/>
      <c r="E53" s="178" t="str">
        <f>IF($A53="","",VLOOKUP($A53,選手情報入力シート!$A$3:$M$246,2,FALSE))</f>
        <v/>
      </c>
      <c r="F53" s="178" t="str">
        <f>IF($A53="","",VLOOKUP($A53,選手情報入力シート!$A$3:$M$246,3,FALSE)&amp;" "&amp;VLOOKUP($A53,選手情報入力シート!$A$3:$M$246,4,FALSE))</f>
        <v/>
      </c>
      <c r="G53" s="178" t="str">
        <f>IF($A53="","",ASC(VLOOKUP($A53,選手情報入力シート!$A$3:$M$246,5,FALSE)))</f>
        <v/>
      </c>
      <c r="H53" s="178"/>
      <c r="I53" s="178" t="str">
        <f>IF($A53="","",ASC(VLOOKUP($A53,選手情報入力シート!$A$3:$M$246,6,FALSE)))</f>
        <v/>
      </c>
      <c r="J53" s="178" t="str">
        <f>IF($A53="","",VLOOKUP($A53,選手情報入力シート!$A$3:$M$246,7,FALSE))</f>
        <v/>
      </c>
      <c r="K53" s="178" t="str">
        <f>IF($A53="","",VLOOKUP($A53,選手情報入力シート!$A$3:$M$246,8,FALSE))</f>
        <v/>
      </c>
      <c r="L53" s="178" t="str">
        <f>IF($A53="","",VLOOKUP($A53,選手情報入力シート!$A$3:$M$246,9,FALSE))</f>
        <v/>
      </c>
      <c r="M53" s="178" t="str">
        <f>IF($A53="","",YEAR(VLOOKUP($A53,選手情報入力シート!$A$3:$M$246,10,FALSE)))</f>
        <v/>
      </c>
      <c r="N53" s="265" t="str">
        <f>IF($A53="","",IF(MONTH(VLOOKUP($A53,選手情報入力シート!$A$3:$M$246,10,FALSE))&lt;10,"0"&amp;MONTH(VLOOKUP($A53,選手情報入力シート!$A$3:$M$246,10,FALSE))*100+DAY(VLOOKUP($A53,選手情報入力シート!$A$3:$M$246,10,FALSE)),MONTH(VLOOKUP($A53,選手情報入力シート!$A$3:$M$246,10,FALSE))*100+DAY(VLOOKUP($A53,選手情報入力シート!$A$3:$M$246,10,FALSE))))</f>
        <v/>
      </c>
      <c r="O53" s="178" t="str">
        <f>IF($A53="","",VLOOKUP($A53,選手情報入力シート!$A$3:$M$246,12,FALSE))</f>
        <v/>
      </c>
      <c r="P53" s="178" t="str">
        <f>IF($A53="","",VLOOKUP($A53,選手情報入力シート!$A$3:$M$246,11,FALSE))</f>
        <v/>
      </c>
      <c r="AF53" s="178" t="str">
        <f>IF(データとりまとめシート!$A72="","",データとりまとめシート!$A72)</f>
        <v/>
      </c>
      <c r="AG53" s="178" t="str">
        <f>IF($AF53="","",VLOOKUP($AF53,NANS取り込みシート!$A:$P,2,FALSE))</f>
        <v/>
      </c>
      <c r="AH53" s="178"/>
      <c r="AI53" s="178"/>
      <c r="AJ53" s="178" t="str">
        <f>IF($AF53="","",VLOOKUP($AF53,NANS取り込みシート!$A:$P,5,FALSE))</f>
        <v/>
      </c>
      <c r="AK53" s="178" t="str">
        <f>IF($AF53="","",VLOOKUP($AF53,NANS取り込みシート!$A:$P,6,FALSE))</f>
        <v/>
      </c>
      <c r="AL53" s="178" t="str">
        <f>IF($AF53="","",VLOOKUP($AF53,NANS取り込みシート!$A:$P,7,FALSE))</f>
        <v/>
      </c>
      <c r="AM53" s="178"/>
      <c r="AN53" s="178" t="str">
        <f>IF($AF53="","",VLOOKUP($AF53,NANS取り込みシート!$A:$P,9,FALSE))</f>
        <v/>
      </c>
      <c r="AO53" s="178" t="str">
        <f>IF($AF53="","",VLOOKUP($AF53,NANS取り込みシート!$A:$P,10,FALSE))</f>
        <v/>
      </c>
      <c r="AP53" s="178" t="str">
        <f>IF($AF53="","",VLOOKUP($AF53,NANS取り込みシート!$A:$P,11,FALSE))</f>
        <v/>
      </c>
      <c r="AQ53" s="178" t="str">
        <f>IF($AF53="","",VLOOKUP($AF53,NANS取り込みシート!$A:$P,12,FALSE))</f>
        <v/>
      </c>
      <c r="AR53" s="178" t="str">
        <f>IF($AF53="","",VLOOKUP($AF53,NANS取り込みシート!$A:$P,13,FALSE))</f>
        <v/>
      </c>
      <c r="AS53" s="265" t="str">
        <f>IF($AF53="","",VLOOKUP($AF53,NANS取り込みシート!$A:$P,14,FALSE))</f>
        <v/>
      </c>
      <c r="AT53" s="178" t="str">
        <f>IF($AF53="","",VLOOKUP($AF53,NANS取り込みシート!$A:$P,15,FALSE))</f>
        <v/>
      </c>
      <c r="AU53" s="265" t="str">
        <f>IF($AF53="","",VLOOKUP($AF53,NANS取り込みシート!$A:$P,16,FALSE))</f>
        <v/>
      </c>
      <c r="AV53" s="178" t="str">
        <f>IF(データとりまとめシート!$E72="","",データとりまとめシート!$E72)</f>
        <v/>
      </c>
      <c r="AW53" s="264" t="str">
        <f>IF(データとりまとめシート!$G72="","",データとりまとめシート!$G72)</f>
        <v/>
      </c>
      <c r="AX53" s="178" t="str">
        <f t="shared" si="2"/>
        <v/>
      </c>
      <c r="AY53" s="178" t="str">
        <f t="shared" si="3"/>
        <v/>
      </c>
      <c r="AZ53" s="178" t="str">
        <f>IF(データとりまとめシート!$I72="","",データとりまとめシート!$I72)</f>
        <v/>
      </c>
      <c r="BA53" s="264" t="str">
        <f>IF(データとりまとめシート!$K72="","",データとりまとめシート!$K72)</f>
        <v/>
      </c>
      <c r="BB53" s="178" t="str">
        <f t="shared" si="4"/>
        <v/>
      </c>
      <c r="BC53" s="178" t="str">
        <f t="shared" si="5"/>
        <v/>
      </c>
      <c r="BD53" s="178" t="str">
        <f>IF($AF53="","",IF(COUNTIF(データとりまとめシート!$B$12:$B$17,NANS取り込みシート!$AF53)=1,データとりまとめシート!$W$24,IF(COUNTIF(データとりまとめシート!$B$3:$B$8,NANS取り込みシート!$AF53)=1,データとりまとめシート!$W$25,IF(COUNTIF(データとりまとめシート!$H$12:$H$17,NANS取り込みシート!$AF53)=1,データとりまとめシート!$W$26,IF(COUNTIF(データとりまとめシート!$H$3:$H$8,NANS取り込みシート!$AF53)=1,データとりまとめシート!$W$27,"")))))</f>
        <v/>
      </c>
      <c r="BE53" s="264" t="str">
        <f>IF(BD53=データとりまとめシート!$W$24,IF(データとりまとめシート!$E$12="","",データとりまとめシート!$E$12),"")&amp;IF(BD53=データとりまとめシート!$W$25,IF(データとりまとめシート!$E$3="","",データとりまとめシート!$E$3),"")&amp;IF(BD53=データとりまとめシート!$W$26,IF(データとりまとめシート!$K$12="","",データとりまとめシート!$K$12),"")&amp;IF(BD53=データとりまとめシート!$W$27,IF(データとりまとめシート!$K$3="","",データとりまとめシート!$K$3),"")</f>
        <v/>
      </c>
      <c r="BF53" s="178" t="str">
        <f t="shared" si="6"/>
        <v/>
      </c>
      <c r="BG53" s="178" t="str">
        <f t="shared" si="7"/>
        <v/>
      </c>
    </row>
    <row r="54" spans="1:59">
      <c r="A54" s="178" t="str">
        <f>IF(選手情報入力シート!A54="","",選手情報入力シート!A54)</f>
        <v/>
      </c>
      <c r="B54" s="178" t="str">
        <f>IF($A54="","",所属情報入力シート!$A$2)</f>
        <v/>
      </c>
      <c r="C54" s="178"/>
      <c r="D54" s="178"/>
      <c r="E54" s="178" t="str">
        <f>IF($A54="","",VLOOKUP($A54,選手情報入力シート!$A$3:$M$246,2,FALSE))</f>
        <v/>
      </c>
      <c r="F54" s="178" t="str">
        <f>IF($A54="","",VLOOKUP($A54,選手情報入力シート!$A$3:$M$246,3,FALSE)&amp;" "&amp;VLOOKUP($A54,選手情報入力シート!$A$3:$M$246,4,FALSE))</f>
        <v/>
      </c>
      <c r="G54" s="178" t="str">
        <f>IF($A54="","",ASC(VLOOKUP($A54,選手情報入力シート!$A$3:$M$246,5,FALSE)))</f>
        <v/>
      </c>
      <c r="H54" s="178"/>
      <c r="I54" s="178" t="str">
        <f>IF($A54="","",ASC(VLOOKUP($A54,選手情報入力シート!$A$3:$M$246,6,FALSE)))</f>
        <v/>
      </c>
      <c r="J54" s="178" t="str">
        <f>IF($A54="","",VLOOKUP($A54,選手情報入力シート!$A$3:$M$246,7,FALSE))</f>
        <v/>
      </c>
      <c r="K54" s="178" t="str">
        <f>IF($A54="","",VLOOKUP($A54,選手情報入力シート!$A$3:$M$246,8,FALSE))</f>
        <v/>
      </c>
      <c r="L54" s="178" t="str">
        <f>IF($A54="","",VLOOKUP($A54,選手情報入力シート!$A$3:$M$246,9,FALSE))</f>
        <v/>
      </c>
      <c r="M54" s="178" t="str">
        <f>IF($A54="","",YEAR(VLOOKUP($A54,選手情報入力シート!$A$3:$M$246,10,FALSE)))</f>
        <v/>
      </c>
      <c r="N54" s="265" t="str">
        <f>IF($A54="","",IF(MONTH(VLOOKUP($A54,選手情報入力シート!$A$3:$M$246,10,FALSE))&lt;10,"0"&amp;MONTH(VLOOKUP($A54,選手情報入力シート!$A$3:$M$246,10,FALSE))*100+DAY(VLOOKUP($A54,選手情報入力シート!$A$3:$M$246,10,FALSE)),MONTH(VLOOKUP($A54,選手情報入力シート!$A$3:$M$246,10,FALSE))*100+DAY(VLOOKUP($A54,選手情報入力シート!$A$3:$M$246,10,FALSE))))</f>
        <v/>
      </c>
      <c r="O54" s="178" t="str">
        <f>IF($A54="","",VLOOKUP($A54,選手情報入力シート!$A$3:$M$246,12,FALSE))</f>
        <v/>
      </c>
      <c r="P54" s="178" t="str">
        <f>IF($A54="","",VLOOKUP($A54,選手情報入力シート!$A$3:$M$246,11,FALSE))</f>
        <v/>
      </c>
      <c r="AF54" s="178" t="str">
        <f>IF(データとりまとめシート!$A73="","",データとりまとめシート!$A73)</f>
        <v/>
      </c>
      <c r="AG54" s="178" t="str">
        <f>IF($AF54="","",VLOOKUP($AF54,NANS取り込みシート!$A:$P,2,FALSE))</f>
        <v/>
      </c>
      <c r="AH54" s="178"/>
      <c r="AI54" s="178"/>
      <c r="AJ54" s="178" t="str">
        <f>IF($AF54="","",VLOOKUP($AF54,NANS取り込みシート!$A:$P,5,FALSE))</f>
        <v/>
      </c>
      <c r="AK54" s="178" t="str">
        <f>IF($AF54="","",VLOOKUP($AF54,NANS取り込みシート!$A:$P,6,FALSE))</f>
        <v/>
      </c>
      <c r="AL54" s="178" t="str">
        <f>IF($AF54="","",VLOOKUP($AF54,NANS取り込みシート!$A:$P,7,FALSE))</f>
        <v/>
      </c>
      <c r="AM54" s="178"/>
      <c r="AN54" s="178" t="str">
        <f>IF($AF54="","",VLOOKUP($AF54,NANS取り込みシート!$A:$P,9,FALSE))</f>
        <v/>
      </c>
      <c r="AO54" s="178" t="str">
        <f>IF($AF54="","",VLOOKUP($AF54,NANS取り込みシート!$A:$P,10,FALSE))</f>
        <v/>
      </c>
      <c r="AP54" s="178" t="str">
        <f>IF($AF54="","",VLOOKUP($AF54,NANS取り込みシート!$A:$P,11,FALSE))</f>
        <v/>
      </c>
      <c r="AQ54" s="178" t="str">
        <f>IF($AF54="","",VLOOKUP($AF54,NANS取り込みシート!$A:$P,12,FALSE))</f>
        <v/>
      </c>
      <c r="AR54" s="178" t="str">
        <f>IF($AF54="","",VLOOKUP($AF54,NANS取り込みシート!$A:$P,13,FALSE))</f>
        <v/>
      </c>
      <c r="AS54" s="265" t="str">
        <f>IF($AF54="","",VLOOKUP($AF54,NANS取り込みシート!$A:$P,14,FALSE))</f>
        <v/>
      </c>
      <c r="AT54" s="178" t="str">
        <f>IF($AF54="","",VLOOKUP($AF54,NANS取り込みシート!$A:$P,15,FALSE))</f>
        <v/>
      </c>
      <c r="AU54" s="265" t="str">
        <f>IF($AF54="","",VLOOKUP($AF54,NANS取り込みシート!$A:$P,16,FALSE))</f>
        <v/>
      </c>
      <c r="AV54" s="178" t="str">
        <f>IF(データとりまとめシート!$E73="","",データとりまとめシート!$E73)</f>
        <v/>
      </c>
      <c r="AW54" s="264" t="str">
        <f>IF(データとりまとめシート!$G73="","",データとりまとめシート!$G73)</f>
        <v/>
      </c>
      <c r="AX54" s="178" t="str">
        <f t="shared" si="2"/>
        <v/>
      </c>
      <c r="AY54" s="178" t="str">
        <f t="shared" si="3"/>
        <v/>
      </c>
      <c r="AZ54" s="178" t="str">
        <f>IF(データとりまとめシート!$I73="","",データとりまとめシート!$I73)</f>
        <v/>
      </c>
      <c r="BA54" s="264" t="str">
        <f>IF(データとりまとめシート!$K73="","",データとりまとめシート!$K73)</f>
        <v/>
      </c>
      <c r="BB54" s="178" t="str">
        <f t="shared" si="4"/>
        <v/>
      </c>
      <c r="BC54" s="178" t="str">
        <f t="shared" si="5"/>
        <v/>
      </c>
      <c r="BD54" s="178" t="str">
        <f>IF($AF54="","",IF(COUNTIF(データとりまとめシート!$B$12:$B$17,NANS取り込みシート!$AF54)=1,データとりまとめシート!$W$24,IF(COUNTIF(データとりまとめシート!$B$3:$B$8,NANS取り込みシート!$AF54)=1,データとりまとめシート!$W$25,IF(COUNTIF(データとりまとめシート!$H$12:$H$17,NANS取り込みシート!$AF54)=1,データとりまとめシート!$W$26,IF(COUNTIF(データとりまとめシート!$H$3:$H$8,NANS取り込みシート!$AF54)=1,データとりまとめシート!$W$27,"")))))</f>
        <v/>
      </c>
      <c r="BE54" s="264" t="str">
        <f>IF(BD54=データとりまとめシート!$W$24,IF(データとりまとめシート!$E$12="","",データとりまとめシート!$E$12),"")&amp;IF(BD54=データとりまとめシート!$W$25,IF(データとりまとめシート!$E$3="","",データとりまとめシート!$E$3),"")&amp;IF(BD54=データとりまとめシート!$W$26,IF(データとりまとめシート!$K$12="","",データとりまとめシート!$K$12),"")&amp;IF(BD54=データとりまとめシート!$W$27,IF(データとりまとめシート!$K$3="","",データとりまとめシート!$K$3),"")</f>
        <v/>
      </c>
      <c r="BF54" s="178" t="str">
        <f t="shared" si="6"/>
        <v/>
      </c>
      <c r="BG54" s="178" t="str">
        <f t="shared" si="7"/>
        <v/>
      </c>
    </row>
    <row r="55" spans="1:59">
      <c r="A55" s="178" t="str">
        <f>IF(選手情報入力シート!A55="","",選手情報入力シート!A55)</f>
        <v/>
      </c>
      <c r="B55" s="178" t="str">
        <f>IF($A55="","",所属情報入力シート!$A$2)</f>
        <v/>
      </c>
      <c r="C55" s="178"/>
      <c r="D55" s="178"/>
      <c r="E55" s="178" t="str">
        <f>IF($A55="","",VLOOKUP($A55,選手情報入力シート!$A$3:$M$246,2,FALSE))</f>
        <v/>
      </c>
      <c r="F55" s="178" t="str">
        <f>IF($A55="","",VLOOKUP($A55,選手情報入力シート!$A$3:$M$246,3,FALSE)&amp;" "&amp;VLOOKUP($A55,選手情報入力シート!$A$3:$M$246,4,FALSE))</f>
        <v/>
      </c>
      <c r="G55" s="178" t="str">
        <f>IF($A55="","",ASC(VLOOKUP($A55,選手情報入力シート!$A$3:$M$246,5,FALSE)))</f>
        <v/>
      </c>
      <c r="H55" s="178"/>
      <c r="I55" s="178" t="str">
        <f>IF($A55="","",ASC(VLOOKUP($A55,選手情報入力シート!$A$3:$M$246,6,FALSE)))</f>
        <v/>
      </c>
      <c r="J55" s="178" t="str">
        <f>IF($A55="","",VLOOKUP($A55,選手情報入力シート!$A$3:$M$246,7,FALSE))</f>
        <v/>
      </c>
      <c r="K55" s="178" t="str">
        <f>IF($A55="","",VLOOKUP($A55,選手情報入力シート!$A$3:$M$246,8,FALSE))</f>
        <v/>
      </c>
      <c r="L55" s="178" t="str">
        <f>IF($A55="","",VLOOKUP($A55,選手情報入力シート!$A$3:$M$246,9,FALSE))</f>
        <v/>
      </c>
      <c r="M55" s="178" t="str">
        <f>IF($A55="","",YEAR(VLOOKUP($A55,選手情報入力シート!$A$3:$M$246,10,FALSE)))</f>
        <v/>
      </c>
      <c r="N55" s="265" t="str">
        <f>IF($A55="","",IF(MONTH(VLOOKUP($A55,選手情報入力シート!$A$3:$M$246,10,FALSE))&lt;10,"0"&amp;MONTH(VLOOKUP($A55,選手情報入力シート!$A$3:$M$246,10,FALSE))*100+DAY(VLOOKUP($A55,選手情報入力シート!$A$3:$M$246,10,FALSE)),MONTH(VLOOKUP($A55,選手情報入力シート!$A$3:$M$246,10,FALSE))*100+DAY(VLOOKUP($A55,選手情報入力シート!$A$3:$M$246,10,FALSE))))</f>
        <v/>
      </c>
      <c r="O55" s="178" t="str">
        <f>IF($A55="","",VLOOKUP($A55,選手情報入力シート!$A$3:$M$246,12,FALSE))</f>
        <v/>
      </c>
      <c r="P55" s="178" t="str">
        <f>IF($A55="","",VLOOKUP($A55,選手情報入力シート!$A$3:$M$246,11,FALSE))</f>
        <v/>
      </c>
      <c r="AF55" s="178" t="str">
        <f>IF(データとりまとめシート!$A74="","",データとりまとめシート!$A74)</f>
        <v/>
      </c>
      <c r="AG55" s="178" t="str">
        <f>IF($AF55="","",VLOOKUP($AF55,NANS取り込みシート!$A:$P,2,FALSE))</f>
        <v/>
      </c>
      <c r="AH55" s="178"/>
      <c r="AI55" s="178"/>
      <c r="AJ55" s="178" t="str">
        <f>IF($AF55="","",VLOOKUP($AF55,NANS取り込みシート!$A:$P,5,FALSE))</f>
        <v/>
      </c>
      <c r="AK55" s="178" t="str">
        <f>IF($AF55="","",VLOOKUP($AF55,NANS取り込みシート!$A:$P,6,FALSE))</f>
        <v/>
      </c>
      <c r="AL55" s="178" t="str">
        <f>IF($AF55="","",VLOOKUP($AF55,NANS取り込みシート!$A:$P,7,FALSE))</f>
        <v/>
      </c>
      <c r="AM55" s="178"/>
      <c r="AN55" s="178" t="str">
        <f>IF($AF55="","",VLOOKUP($AF55,NANS取り込みシート!$A:$P,9,FALSE))</f>
        <v/>
      </c>
      <c r="AO55" s="178" t="str">
        <f>IF($AF55="","",VLOOKUP($AF55,NANS取り込みシート!$A:$P,10,FALSE))</f>
        <v/>
      </c>
      <c r="AP55" s="178" t="str">
        <f>IF($AF55="","",VLOOKUP($AF55,NANS取り込みシート!$A:$P,11,FALSE))</f>
        <v/>
      </c>
      <c r="AQ55" s="178" t="str">
        <f>IF($AF55="","",VLOOKUP($AF55,NANS取り込みシート!$A:$P,12,FALSE))</f>
        <v/>
      </c>
      <c r="AR55" s="178" t="str">
        <f>IF($AF55="","",VLOOKUP($AF55,NANS取り込みシート!$A:$P,13,FALSE))</f>
        <v/>
      </c>
      <c r="AS55" s="265" t="str">
        <f>IF($AF55="","",VLOOKUP($AF55,NANS取り込みシート!$A:$P,14,FALSE))</f>
        <v/>
      </c>
      <c r="AT55" s="178" t="str">
        <f>IF($AF55="","",VLOOKUP($AF55,NANS取り込みシート!$A:$P,15,FALSE))</f>
        <v/>
      </c>
      <c r="AU55" s="265" t="str">
        <f>IF($AF55="","",VLOOKUP($AF55,NANS取り込みシート!$A:$P,16,FALSE))</f>
        <v/>
      </c>
      <c r="AV55" s="178" t="str">
        <f>IF(データとりまとめシート!$E74="","",データとりまとめシート!$E74)</f>
        <v/>
      </c>
      <c r="AW55" s="264" t="str">
        <f>IF(データとりまとめシート!$G74="","",データとりまとめシート!$G74)</f>
        <v/>
      </c>
      <c r="AX55" s="178" t="str">
        <f t="shared" si="2"/>
        <v/>
      </c>
      <c r="AY55" s="178" t="str">
        <f t="shared" si="3"/>
        <v/>
      </c>
      <c r="AZ55" s="178" t="str">
        <f>IF(データとりまとめシート!$I74="","",データとりまとめシート!$I74)</f>
        <v/>
      </c>
      <c r="BA55" s="264" t="str">
        <f>IF(データとりまとめシート!$K74="","",データとりまとめシート!$K74)</f>
        <v/>
      </c>
      <c r="BB55" s="178" t="str">
        <f t="shared" si="4"/>
        <v/>
      </c>
      <c r="BC55" s="178" t="str">
        <f t="shared" si="5"/>
        <v/>
      </c>
      <c r="BD55" s="178" t="str">
        <f>IF($AF55="","",IF(COUNTIF(データとりまとめシート!$B$12:$B$17,NANS取り込みシート!$AF55)=1,データとりまとめシート!$W$24,IF(COUNTIF(データとりまとめシート!$B$3:$B$8,NANS取り込みシート!$AF55)=1,データとりまとめシート!$W$25,IF(COUNTIF(データとりまとめシート!$H$12:$H$17,NANS取り込みシート!$AF55)=1,データとりまとめシート!$W$26,IF(COUNTIF(データとりまとめシート!$H$3:$H$8,NANS取り込みシート!$AF55)=1,データとりまとめシート!$W$27,"")))))</f>
        <v/>
      </c>
      <c r="BE55" s="264" t="str">
        <f>IF(BD55=データとりまとめシート!$W$24,IF(データとりまとめシート!$E$12="","",データとりまとめシート!$E$12),"")&amp;IF(BD55=データとりまとめシート!$W$25,IF(データとりまとめシート!$E$3="","",データとりまとめシート!$E$3),"")&amp;IF(BD55=データとりまとめシート!$W$26,IF(データとりまとめシート!$K$12="","",データとりまとめシート!$K$12),"")&amp;IF(BD55=データとりまとめシート!$W$27,IF(データとりまとめシート!$K$3="","",データとりまとめシート!$K$3),"")</f>
        <v/>
      </c>
      <c r="BF55" s="178" t="str">
        <f t="shared" si="6"/>
        <v/>
      </c>
      <c r="BG55" s="178" t="str">
        <f t="shared" si="7"/>
        <v/>
      </c>
    </row>
    <row r="56" spans="1:59">
      <c r="A56" s="178" t="str">
        <f>IF(選手情報入力シート!A56="","",選手情報入力シート!A56)</f>
        <v/>
      </c>
      <c r="B56" s="178" t="str">
        <f>IF($A56="","",所属情報入力シート!$A$2)</f>
        <v/>
      </c>
      <c r="C56" s="178"/>
      <c r="D56" s="178"/>
      <c r="E56" s="178" t="str">
        <f>IF($A56="","",VLOOKUP($A56,選手情報入力シート!$A$3:$M$246,2,FALSE))</f>
        <v/>
      </c>
      <c r="F56" s="178" t="str">
        <f>IF($A56="","",VLOOKUP($A56,選手情報入力シート!$A$3:$M$246,3,FALSE)&amp;" "&amp;VLOOKUP($A56,選手情報入力シート!$A$3:$M$246,4,FALSE))</f>
        <v/>
      </c>
      <c r="G56" s="178" t="str">
        <f>IF($A56="","",ASC(VLOOKUP($A56,選手情報入力シート!$A$3:$M$246,5,FALSE)))</f>
        <v/>
      </c>
      <c r="H56" s="178"/>
      <c r="I56" s="178" t="str">
        <f>IF($A56="","",ASC(VLOOKUP($A56,選手情報入力シート!$A$3:$M$246,6,FALSE)))</f>
        <v/>
      </c>
      <c r="J56" s="178" t="str">
        <f>IF($A56="","",VLOOKUP($A56,選手情報入力シート!$A$3:$M$246,7,FALSE))</f>
        <v/>
      </c>
      <c r="K56" s="178" t="str">
        <f>IF($A56="","",VLOOKUP($A56,選手情報入力シート!$A$3:$M$246,8,FALSE))</f>
        <v/>
      </c>
      <c r="L56" s="178" t="str">
        <f>IF($A56="","",VLOOKUP($A56,選手情報入力シート!$A$3:$M$246,9,FALSE))</f>
        <v/>
      </c>
      <c r="M56" s="178" t="str">
        <f>IF($A56="","",YEAR(VLOOKUP($A56,選手情報入力シート!$A$3:$M$246,10,FALSE)))</f>
        <v/>
      </c>
      <c r="N56" s="265" t="str">
        <f>IF($A56="","",IF(MONTH(VLOOKUP($A56,選手情報入力シート!$A$3:$M$246,10,FALSE))&lt;10,"0"&amp;MONTH(VLOOKUP($A56,選手情報入力シート!$A$3:$M$246,10,FALSE))*100+DAY(VLOOKUP($A56,選手情報入力シート!$A$3:$M$246,10,FALSE)),MONTH(VLOOKUP($A56,選手情報入力シート!$A$3:$M$246,10,FALSE))*100+DAY(VLOOKUP($A56,選手情報入力シート!$A$3:$M$246,10,FALSE))))</f>
        <v/>
      </c>
      <c r="O56" s="178" t="str">
        <f>IF($A56="","",VLOOKUP($A56,選手情報入力シート!$A$3:$M$246,12,FALSE))</f>
        <v/>
      </c>
      <c r="P56" s="178" t="str">
        <f>IF($A56="","",VLOOKUP($A56,選手情報入力シート!$A$3:$M$246,11,FALSE))</f>
        <v/>
      </c>
      <c r="AF56" s="178" t="str">
        <f>IF(データとりまとめシート!$A75="","",データとりまとめシート!$A75)</f>
        <v/>
      </c>
      <c r="AG56" s="178" t="str">
        <f>IF($AF56="","",VLOOKUP($AF56,NANS取り込みシート!$A:$P,2,FALSE))</f>
        <v/>
      </c>
      <c r="AH56" s="178"/>
      <c r="AI56" s="178"/>
      <c r="AJ56" s="178" t="str">
        <f>IF($AF56="","",VLOOKUP($AF56,NANS取り込みシート!$A:$P,5,FALSE))</f>
        <v/>
      </c>
      <c r="AK56" s="178" t="str">
        <f>IF($AF56="","",VLOOKUP($AF56,NANS取り込みシート!$A:$P,6,FALSE))</f>
        <v/>
      </c>
      <c r="AL56" s="178" t="str">
        <f>IF($AF56="","",VLOOKUP($AF56,NANS取り込みシート!$A:$P,7,FALSE))</f>
        <v/>
      </c>
      <c r="AM56" s="178"/>
      <c r="AN56" s="178" t="str">
        <f>IF($AF56="","",VLOOKUP($AF56,NANS取り込みシート!$A:$P,9,FALSE))</f>
        <v/>
      </c>
      <c r="AO56" s="178" t="str">
        <f>IF($AF56="","",VLOOKUP($AF56,NANS取り込みシート!$A:$P,10,FALSE))</f>
        <v/>
      </c>
      <c r="AP56" s="178" t="str">
        <f>IF($AF56="","",VLOOKUP($AF56,NANS取り込みシート!$A:$P,11,FALSE))</f>
        <v/>
      </c>
      <c r="AQ56" s="178" t="str">
        <f>IF($AF56="","",VLOOKUP($AF56,NANS取り込みシート!$A:$P,12,FALSE))</f>
        <v/>
      </c>
      <c r="AR56" s="178" t="str">
        <f>IF($AF56="","",VLOOKUP($AF56,NANS取り込みシート!$A:$P,13,FALSE))</f>
        <v/>
      </c>
      <c r="AS56" s="265" t="str">
        <f>IF($AF56="","",VLOOKUP($AF56,NANS取り込みシート!$A:$P,14,FALSE))</f>
        <v/>
      </c>
      <c r="AT56" s="178" t="str">
        <f>IF($AF56="","",VLOOKUP($AF56,NANS取り込みシート!$A:$P,15,FALSE))</f>
        <v/>
      </c>
      <c r="AU56" s="265" t="str">
        <f>IF($AF56="","",VLOOKUP($AF56,NANS取り込みシート!$A:$P,16,FALSE))</f>
        <v/>
      </c>
      <c r="AV56" s="178" t="str">
        <f>IF(データとりまとめシート!$E75="","",データとりまとめシート!$E75)</f>
        <v/>
      </c>
      <c r="AW56" s="264" t="str">
        <f>IF(データとりまとめシート!$G75="","",データとりまとめシート!$G75)</f>
        <v/>
      </c>
      <c r="AX56" s="178" t="str">
        <f t="shared" si="2"/>
        <v/>
      </c>
      <c r="AY56" s="178" t="str">
        <f t="shared" si="3"/>
        <v/>
      </c>
      <c r="AZ56" s="178" t="str">
        <f>IF(データとりまとめシート!$I75="","",データとりまとめシート!$I75)</f>
        <v/>
      </c>
      <c r="BA56" s="264" t="str">
        <f>IF(データとりまとめシート!$K75="","",データとりまとめシート!$K75)</f>
        <v/>
      </c>
      <c r="BB56" s="178" t="str">
        <f t="shared" si="4"/>
        <v/>
      </c>
      <c r="BC56" s="178" t="str">
        <f t="shared" si="5"/>
        <v/>
      </c>
      <c r="BD56" s="178" t="str">
        <f>IF($AF56="","",IF(COUNTIF(データとりまとめシート!$B$12:$B$17,NANS取り込みシート!$AF56)=1,データとりまとめシート!$W$24,IF(COUNTIF(データとりまとめシート!$B$3:$B$8,NANS取り込みシート!$AF56)=1,データとりまとめシート!$W$25,IF(COUNTIF(データとりまとめシート!$H$12:$H$17,NANS取り込みシート!$AF56)=1,データとりまとめシート!$W$26,IF(COUNTIF(データとりまとめシート!$H$3:$H$8,NANS取り込みシート!$AF56)=1,データとりまとめシート!$W$27,"")))))</f>
        <v/>
      </c>
      <c r="BE56" s="264" t="str">
        <f>IF(BD56=データとりまとめシート!$W$24,IF(データとりまとめシート!$E$12="","",データとりまとめシート!$E$12),"")&amp;IF(BD56=データとりまとめシート!$W$25,IF(データとりまとめシート!$E$3="","",データとりまとめシート!$E$3),"")&amp;IF(BD56=データとりまとめシート!$W$26,IF(データとりまとめシート!$K$12="","",データとりまとめシート!$K$12),"")&amp;IF(BD56=データとりまとめシート!$W$27,IF(データとりまとめシート!$K$3="","",データとりまとめシート!$K$3),"")</f>
        <v/>
      </c>
      <c r="BF56" s="178" t="str">
        <f t="shared" si="6"/>
        <v/>
      </c>
      <c r="BG56" s="178" t="str">
        <f t="shared" si="7"/>
        <v/>
      </c>
    </row>
    <row r="57" spans="1:59">
      <c r="A57" s="178" t="str">
        <f>IF(選手情報入力シート!A57="","",選手情報入力シート!A57)</f>
        <v/>
      </c>
      <c r="B57" s="178" t="str">
        <f>IF($A57="","",所属情報入力シート!$A$2)</f>
        <v/>
      </c>
      <c r="C57" s="178"/>
      <c r="D57" s="178"/>
      <c r="E57" s="178" t="str">
        <f>IF($A57="","",VLOOKUP($A57,選手情報入力シート!$A$3:$M$246,2,FALSE))</f>
        <v/>
      </c>
      <c r="F57" s="178" t="str">
        <f>IF($A57="","",VLOOKUP($A57,選手情報入力シート!$A$3:$M$246,3,FALSE)&amp;" "&amp;VLOOKUP($A57,選手情報入力シート!$A$3:$M$246,4,FALSE))</f>
        <v/>
      </c>
      <c r="G57" s="178" t="str">
        <f>IF($A57="","",ASC(VLOOKUP($A57,選手情報入力シート!$A$3:$M$246,5,FALSE)))</f>
        <v/>
      </c>
      <c r="H57" s="178"/>
      <c r="I57" s="178" t="str">
        <f>IF($A57="","",ASC(VLOOKUP($A57,選手情報入力シート!$A$3:$M$246,6,FALSE)))</f>
        <v/>
      </c>
      <c r="J57" s="178" t="str">
        <f>IF($A57="","",VLOOKUP($A57,選手情報入力シート!$A$3:$M$246,7,FALSE))</f>
        <v/>
      </c>
      <c r="K57" s="178" t="str">
        <f>IF($A57="","",VLOOKUP($A57,選手情報入力シート!$A$3:$M$246,8,FALSE))</f>
        <v/>
      </c>
      <c r="L57" s="178" t="str">
        <f>IF($A57="","",VLOOKUP($A57,選手情報入力シート!$A$3:$M$246,9,FALSE))</f>
        <v/>
      </c>
      <c r="M57" s="178" t="str">
        <f>IF($A57="","",YEAR(VLOOKUP($A57,選手情報入力シート!$A$3:$M$246,10,FALSE)))</f>
        <v/>
      </c>
      <c r="N57" s="265" t="str">
        <f>IF($A57="","",IF(MONTH(VLOOKUP($A57,選手情報入力シート!$A$3:$M$246,10,FALSE))&lt;10,"0"&amp;MONTH(VLOOKUP($A57,選手情報入力シート!$A$3:$M$246,10,FALSE))*100+DAY(VLOOKUP($A57,選手情報入力シート!$A$3:$M$246,10,FALSE)),MONTH(VLOOKUP($A57,選手情報入力シート!$A$3:$M$246,10,FALSE))*100+DAY(VLOOKUP($A57,選手情報入力シート!$A$3:$M$246,10,FALSE))))</f>
        <v/>
      </c>
      <c r="O57" s="178" t="str">
        <f>IF($A57="","",VLOOKUP($A57,選手情報入力シート!$A$3:$M$246,12,FALSE))</f>
        <v/>
      </c>
      <c r="P57" s="178" t="str">
        <f>IF($A57="","",VLOOKUP($A57,選手情報入力シート!$A$3:$M$246,11,FALSE))</f>
        <v/>
      </c>
      <c r="AF57" s="178" t="str">
        <f>IF(データとりまとめシート!$A76="","",データとりまとめシート!$A76)</f>
        <v/>
      </c>
      <c r="AG57" s="178" t="str">
        <f>IF($AF57="","",VLOOKUP($AF57,NANS取り込みシート!$A:$P,2,FALSE))</f>
        <v/>
      </c>
      <c r="AH57" s="178"/>
      <c r="AI57" s="178"/>
      <c r="AJ57" s="178" t="str">
        <f>IF($AF57="","",VLOOKUP($AF57,NANS取り込みシート!$A:$P,5,FALSE))</f>
        <v/>
      </c>
      <c r="AK57" s="178" t="str">
        <f>IF($AF57="","",VLOOKUP($AF57,NANS取り込みシート!$A:$P,6,FALSE))</f>
        <v/>
      </c>
      <c r="AL57" s="178" t="str">
        <f>IF($AF57="","",VLOOKUP($AF57,NANS取り込みシート!$A:$P,7,FALSE))</f>
        <v/>
      </c>
      <c r="AM57" s="178"/>
      <c r="AN57" s="178" t="str">
        <f>IF($AF57="","",VLOOKUP($AF57,NANS取り込みシート!$A:$P,9,FALSE))</f>
        <v/>
      </c>
      <c r="AO57" s="178" t="str">
        <f>IF($AF57="","",VLOOKUP($AF57,NANS取り込みシート!$A:$P,10,FALSE))</f>
        <v/>
      </c>
      <c r="AP57" s="178" t="str">
        <f>IF($AF57="","",VLOOKUP($AF57,NANS取り込みシート!$A:$P,11,FALSE))</f>
        <v/>
      </c>
      <c r="AQ57" s="178" t="str">
        <f>IF($AF57="","",VLOOKUP($AF57,NANS取り込みシート!$A:$P,12,FALSE))</f>
        <v/>
      </c>
      <c r="AR57" s="178" t="str">
        <f>IF($AF57="","",VLOOKUP($AF57,NANS取り込みシート!$A:$P,13,FALSE))</f>
        <v/>
      </c>
      <c r="AS57" s="265" t="str">
        <f>IF($AF57="","",VLOOKUP($AF57,NANS取り込みシート!$A:$P,14,FALSE))</f>
        <v/>
      </c>
      <c r="AT57" s="178" t="str">
        <f>IF($AF57="","",VLOOKUP($AF57,NANS取り込みシート!$A:$P,15,FALSE))</f>
        <v/>
      </c>
      <c r="AU57" s="265" t="str">
        <f>IF($AF57="","",VLOOKUP($AF57,NANS取り込みシート!$A:$P,16,FALSE))</f>
        <v/>
      </c>
      <c r="AV57" s="178" t="str">
        <f>IF(データとりまとめシート!$E76="","",データとりまとめシート!$E76)</f>
        <v/>
      </c>
      <c r="AW57" s="264" t="str">
        <f>IF(データとりまとめシート!$G76="","",データとりまとめシート!$G76)</f>
        <v/>
      </c>
      <c r="AX57" s="178" t="str">
        <f t="shared" si="2"/>
        <v/>
      </c>
      <c r="AY57" s="178" t="str">
        <f t="shared" si="3"/>
        <v/>
      </c>
      <c r="AZ57" s="178" t="str">
        <f>IF(データとりまとめシート!$I76="","",データとりまとめシート!$I76)</f>
        <v/>
      </c>
      <c r="BA57" s="264" t="str">
        <f>IF(データとりまとめシート!$K76="","",データとりまとめシート!$K76)</f>
        <v/>
      </c>
      <c r="BB57" s="178" t="str">
        <f t="shared" si="4"/>
        <v/>
      </c>
      <c r="BC57" s="178" t="str">
        <f t="shared" si="5"/>
        <v/>
      </c>
      <c r="BD57" s="178" t="str">
        <f>IF($AF57="","",IF(COUNTIF(データとりまとめシート!$B$12:$B$17,NANS取り込みシート!$AF57)=1,データとりまとめシート!$W$24,IF(COUNTIF(データとりまとめシート!$B$3:$B$8,NANS取り込みシート!$AF57)=1,データとりまとめシート!$W$25,IF(COUNTIF(データとりまとめシート!$H$12:$H$17,NANS取り込みシート!$AF57)=1,データとりまとめシート!$W$26,IF(COUNTIF(データとりまとめシート!$H$3:$H$8,NANS取り込みシート!$AF57)=1,データとりまとめシート!$W$27,"")))))</f>
        <v/>
      </c>
      <c r="BE57" s="264" t="str">
        <f>IF(BD57=データとりまとめシート!$W$24,IF(データとりまとめシート!$E$12="","",データとりまとめシート!$E$12),"")&amp;IF(BD57=データとりまとめシート!$W$25,IF(データとりまとめシート!$E$3="","",データとりまとめシート!$E$3),"")&amp;IF(BD57=データとりまとめシート!$W$26,IF(データとりまとめシート!$K$12="","",データとりまとめシート!$K$12),"")&amp;IF(BD57=データとりまとめシート!$W$27,IF(データとりまとめシート!$K$3="","",データとりまとめシート!$K$3),"")</f>
        <v/>
      </c>
      <c r="BF57" s="178" t="str">
        <f t="shared" si="6"/>
        <v/>
      </c>
      <c r="BG57" s="178" t="str">
        <f t="shared" si="7"/>
        <v/>
      </c>
    </row>
    <row r="58" spans="1:59">
      <c r="A58" s="178" t="str">
        <f>IF(選手情報入力シート!A58="","",選手情報入力シート!A58)</f>
        <v/>
      </c>
      <c r="B58" s="178" t="str">
        <f>IF($A58="","",所属情報入力シート!$A$2)</f>
        <v/>
      </c>
      <c r="C58" s="178"/>
      <c r="D58" s="178"/>
      <c r="E58" s="178" t="str">
        <f>IF($A58="","",VLOOKUP($A58,選手情報入力シート!$A$3:$M$246,2,FALSE))</f>
        <v/>
      </c>
      <c r="F58" s="178" t="str">
        <f>IF($A58="","",VLOOKUP($A58,選手情報入力シート!$A$3:$M$246,3,FALSE)&amp;" "&amp;VLOOKUP($A58,選手情報入力シート!$A$3:$M$246,4,FALSE))</f>
        <v/>
      </c>
      <c r="G58" s="178" t="str">
        <f>IF($A58="","",ASC(VLOOKUP($A58,選手情報入力シート!$A$3:$M$246,5,FALSE)))</f>
        <v/>
      </c>
      <c r="H58" s="178"/>
      <c r="I58" s="178" t="str">
        <f>IF($A58="","",ASC(VLOOKUP($A58,選手情報入力シート!$A$3:$M$246,6,FALSE)))</f>
        <v/>
      </c>
      <c r="J58" s="178" t="str">
        <f>IF($A58="","",VLOOKUP($A58,選手情報入力シート!$A$3:$M$246,7,FALSE))</f>
        <v/>
      </c>
      <c r="K58" s="178" t="str">
        <f>IF($A58="","",VLOOKUP($A58,選手情報入力シート!$A$3:$M$246,8,FALSE))</f>
        <v/>
      </c>
      <c r="L58" s="178" t="str">
        <f>IF($A58="","",VLOOKUP($A58,選手情報入力シート!$A$3:$M$246,9,FALSE))</f>
        <v/>
      </c>
      <c r="M58" s="178" t="str">
        <f>IF($A58="","",YEAR(VLOOKUP($A58,選手情報入力シート!$A$3:$M$246,10,FALSE)))</f>
        <v/>
      </c>
      <c r="N58" s="265" t="str">
        <f>IF($A58="","",IF(MONTH(VLOOKUP($A58,選手情報入力シート!$A$3:$M$246,10,FALSE))&lt;10,"0"&amp;MONTH(VLOOKUP($A58,選手情報入力シート!$A$3:$M$246,10,FALSE))*100+DAY(VLOOKUP($A58,選手情報入力シート!$A$3:$M$246,10,FALSE)),MONTH(VLOOKUP($A58,選手情報入力シート!$A$3:$M$246,10,FALSE))*100+DAY(VLOOKUP($A58,選手情報入力シート!$A$3:$M$246,10,FALSE))))</f>
        <v/>
      </c>
      <c r="O58" s="178" t="str">
        <f>IF($A58="","",VLOOKUP($A58,選手情報入力シート!$A$3:$M$246,12,FALSE))</f>
        <v/>
      </c>
      <c r="P58" s="178" t="str">
        <f>IF($A58="","",VLOOKUP($A58,選手情報入力シート!$A$3:$M$246,11,FALSE))</f>
        <v/>
      </c>
      <c r="AF58" s="178" t="str">
        <f>IF(データとりまとめシート!$A77="","",データとりまとめシート!$A77)</f>
        <v/>
      </c>
      <c r="AG58" s="178" t="str">
        <f>IF($AF58="","",VLOOKUP($AF58,NANS取り込みシート!$A:$P,2,FALSE))</f>
        <v/>
      </c>
      <c r="AH58" s="178"/>
      <c r="AI58" s="178"/>
      <c r="AJ58" s="178" t="str">
        <f>IF($AF58="","",VLOOKUP($AF58,NANS取り込みシート!$A:$P,5,FALSE))</f>
        <v/>
      </c>
      <c r="AK58" s="178" t="str">
        <f>IF($AF58="","",VLOOKUP($AF58,NANS取り込みシート!$A:$P,6,FALSE))</f>
        <v/>
      </c>
      <c r="AL58" s="178" t="str">
        <f>IF($AF58="","",VLOOKUP($AF58,NANS取り込みシート!$A:$P,7,FALSE))</f>
        <v/>
      </c>
      <c r="AM58" s="178"/>
      <c r="AN58" s="178" t="str">
        <f>IF($AF58="","",VLOOKUP($AF58,NANS取り込みシート!$A:$P,9,FALSE))</f>
        <v/>
      </c>
      <c r="AO58" s="178" t="str">
        <f>IF($AF58="","",VLOOKUP($AF58,NANS取り込みシート!$A:$P,10,FALSE))</f>
        <v/>
      </c>
      <c r="AP58" s="178" t="str">
        <f>IF($AF58="","",VLOOKUP($AF58,NANS取り込みシート!$A:$P,11,FALSE))</f>
        <v/>
      </c>
      <c r="AQ58" s="178" t="str">
        <f>IF($AF58="","",VLOOKUP($AF58,NANS取り込みシート!$A:$P,12,FALSE))</f>
        <v/>
      </c>
      <c r="AR58" s="178" t="str">
        <f>IF($AF58="","",VLOOKUP($AF58,NANS取り込みシート!$A:$P,13,FALSE))</f>
        <v/>
      </c>
      <c r="AS58" s="265" t="str">
        <f>IF($AF58="","",VLOOKUP($AF58,NANS取り込みシート!$A:$P,14,FALSE))</f>
        <v/>
      </c>
      <c r="AT58" s="178" t="str">
        <f>IF($AF58="","",VLOOKUP($AF58,NANS取り込みシート!$A:$P,15,FALSE))</f>
        <v/>
      </c>
      <c r="AU58" s="265" t="str">
        <f>IF($AF58="","",VLOOKUP($AF58,NANS取り込みシート!$A:$P,16,FALSE))</f>
        <v/>
      </c>
      <c r="AV58" s="178" t="str">
        <f>IF(データとりまとめシート!$E77="","",データとりまとめシート!$E77)</f>
        <v/>
      </c>
      <c r="AW58" s="264" t="str">
        <f>IF(データとりまとめシート!$G77="","",データとりまとめシート!$G77)</f>
        <v/>
      </c>
      <c r="AX58" s="178" t="str">
        <f t="shared" si="2"/>
        <v/>
      </c>
      <c r="AY58" s="178" t="str">
        <f t="shared" si="3"/>
        <v/>
      </c>
      <c r="AZ58" s="178" t="str">
        <f>IF(データとりまとめシート!$I77="","",データとりまとめシート!$I77)</f>
        <v/>
      </c>
      <c r="BA58" s="264" t="str">
        <f>IF(データとりまとめシート!$K77="","",データとりまとめシート!$K77)</f>
        <v/>
      </c>
      <c r="BB58" s="178" t="str">
        <f t="shared" si="4"/>
        <v/>
      </c>
      <c r="BC58" s="178" t="str">
        <f t="shared" si="5"/>
        <v/>
      </c>
      <c r="BD58" s="178" t="str">
        <f>IF($AF58="","",IF(COUNTIF(データとりまとめシート!$B$12:$B$17,NANS取り込みシート!$AF58)=1,データとりまとめシート!$W$24,IF(COUNTIF(データとりまとめシート!$B$3:$B$8,NANS取り込みシート!$AF58)=1,データとりまとめシート!$W$25,IF(COUNTIF(データとりまとめシート!$H$12:$H$17,NANS取り込みシート!$AF58)=1,データとりまとめシート!$W$26,IF(COUNTIF(データとりまとめシート!$H$3:$H$8,NANS取り込みシート!$AF58)=1,データとりまとめシート!$W$27,"")))))</f>
        <v/>
      </c>
      <c r="BE58" s="264" t="str">
        <f>IF(BD58=データとりまとめシート!$W$24,IF(データとりまとめシート!$E$12="","",データとりまとめシート!$E$12),"")&amp;IF(BD58=データとりまとめシート!$W$25,IF(データとりまとめシート!$E$3="","",データとりまとめシート!$E$3),"")&amp;IF(BD58=データとりまとめシート!$W$26,IF(データとりまとめシート!$K$12="","",データとりまとめシート!$K$12),"")&amp;IF(BD58=データとりまとめシート!$W$27,IF(データとりまとめシート!$K$3="","",データとりまとめシート!$K$3),"")</f>
        <v/>
      </c>
      <c r="BF58" s="178" t="str">
        <f t="shared" si="6"/>
        <v/>
      </c>
      <c r="BG58" s="178" t="str">
        <f t="shared" si="7"/>
        <v/>
      </c>
    </row>
    <row r="59" spans="1:59">
      <c r="A59" s="178" t="str">
        <f>IF(選手情報入力シート!A59="","",選手情報入力シート!A59)</f>
        <v/>
      </c>
      <c r="B59" s="178" t="str">
        <f>IF($A59="","",所属情報入力シート!$A$2)</f>
        <v/>
      </c>
      <c r="C59" s="178"/>
      <c r="D59" s="178"/>
      <c r="E59" s="178" t="str">
        <f>IF($A59="","",VLOOKUP($A59,選手情報入力シート!$A$3:$M$246,2,FALSE))</f>
        <v/>
      </c>
      <c r="F59" s="178" t="str">
        <f>IF($A59="","",VLOOKUP($A59,選手情報入力シート!$A$3:$M$246,3,FALSE)&amp;" "&amp;VLOOKUP($A59,選手情報入力シート!$A$3:$M$246,4,FALSE))</f>
        <v/>
      </c>
      <c r="G59" s="178" t="str">
        <f>IF($A59="","",ASC(VLOOKUP($A59,選手情報入力シート!$A$3:$M$246,5,FALSE)))</f>
        <v/>
      </c>
      <c r="H59" s="178"/>
      <c r="I59" s="178" t="str">
        <f>IF($A59="","",ASC(VLOOKUP($A59,選手情報入力シート!$A$3:$M$246,6,FALSE)))</f>
        <v/>
      </c>
      <c r="J59" s="178" t="str">
        <f>IF($A59="","",VLOOKUP($A59,選手情報入力シート!$A$3:$M$246,7,FALSE))</f>
        <v/>
      </c>
      <c r="K59" s="178" t="str">
        <f>IF($A59="","",VLOOKUP($A59,選手情報入力シート!$A$3:$M$246,8,FALSE))</f>
        <v/>
      </c>
      <c r="L59" s="178" t="str">
        <f>IF($A59="","",VLOOKUP($A59,選手情報入力シート!$A$3:$M$246,9,FALSE))</f>
        <v/>
      </c>
      <c r="M59" s="178" t="str">
        <f>IF($A59="","",YEAR(VLOOKUP($A59,選手情報入力シート!$A$3:$M$246,10,FALSE)))</f>
        <v/>
      </c>
      <c r="N59" s="265" t="str">
        <f>IF($A59="","",IF(MONTH(VLOOKUP($A59,選手情報入力シート!$A$3:$M$246,10,FALSE))&lt;10,"0"&amp;MONTH(VLOOKUP($A59,選手情報入力シート!$A$3:$M$246,10,FALSE))*100+DAY(VLOOKUP($A59,選手情報入力シート!$A$3:$M$246,10,FALSE)),MONTH(VLOOKUP($A59,選手情報入力シート!$A$3:$M$246,10,FALSE))*100+DAY(VLOOKUP($A59,選手情報入力シート!$A$3:$M$246,10,FALSE))))</f>
        <v/>
      </c>
      <c r="O59" s="178" t="str">
        <f>IF($A59="","",VLOOKUP($A59,選手情報入力シート!$A$3:$M$246,12,FALSE))</f>
        <v/>
      </c>
      <c r="P59" s="178" t="str">
        <f>IF($A59="","",VLOOKUP($A59,選手情報入力シート!$A$3:$M$246,11,FALSE))</f>
        <v/>
      </c>
      <c r="AF59" s="178" t="str">
        <f>IF(データとりまとめシート!$A78="","",データとりまとめシート!$A78)</f>
        <v/>
      </c>
      <c r="AG59" s="178" t="str">
        <f>IF($AF59="","",VLOOKUP($AF59,NANS取り込みシート!$A:$P,2,FALSE))</f>
        <v/>
      </c>
      <c r="AH59" s="178"/>
      <c r="AI59" s="178"/>
      <c r="AJ59" s="178" t="str">
        <f>IF($AF59="","",VLOOKUP($AF59,NANS取り込みシート!$A:$P,5,FALSE))</f>
        <v/>
      </c>
      <c r="AK59" s="178" t="str">
        <f>IF($AF59="","",VLOOKUP($AF59,NANS取り込みシート!$A:$P,6,FALSE))</f>
        <v/>
      </c>
      <c r="AL59" s="178" t="str">
        <f>IF($AF59="","",VLOOKUP($AF59,NANS取り込みシート!$A:$P,7,FALSE))</f>
        <v/>
      </c>
      <c r="AM59" s="178"/>
      <c r="AN59" s="178" t="str">
        <f>IF($AF59="","",VLOOKUP($AF59,NANS取り込みシート!$A:$P,9,FALSE))</f>
        <v/>
      </c>
      <c r="AO59" s="178" t="str">
        <f>IF($AF59="","",VLOOKUP($AF59,NANS取り込みシート!$A:$P,10,FALSE))</f>
        <v/>
      </c>
      <c r="AP59" s="178" t="str">
        <f>IF($AF59="","",VLOOKUP($AF59,NANS取り込みシート!$A:$P,11,FALSE))</f>
        <v/>
      </c>
      <c r="AQ59" s="178" t="str">
        <f>IF($AF59="","",VLOOKUP($AF59,NANS取り込みシート!$A:$P,12,FALSE))</f>
        <v/>
      </c>
      <c r="AR59" s="178" t="str">
        <f>IF($AF59="","",VLOOKUP($AF59,NANS取り込みシート!$A:$P,13,FALSE))</f>
        <v/>
      </c>
      <c r="AS59" s="265" t="str">
        <f>IF($AF59="","",VLOOKUP($AF59,NANS取り込みシート!$A:$P,14,FALSE))</f>
        <v/>
      </c>
      <c r="AT59" s="178" t="str">
        <f>IF($AF59="","",VLOOKUP($AF59,NANS取り込みシート!$A:$P,15,FALSE))</f>
        <v/>
      </c>
      <c r="AU59" s="265" t="str">
        <f>IF($AF59="","",VLOOKUP($AF59,NANS取り込みシート!$A:$P,16,FALSE))</f>
        <v/>
      </c>
      <c r="AV59" s="178" t="str">
        <f>IF(データとりまとめシート!$E78="","",データとりまとめシート!$E78)</f>
        <v/>
      </c>
      <c r="AW59" s="264" t="str">
        <f>IF(データとりまとめシート!$G78="","",データとりまとめシート!$G78)</f>
        <v/>
      </c>
      <c r="AX59" s="178" t="str">
        <f t="shared" si="2"/>
        <v/>
      </c>
      <c r="AY59" s="178" t="str">
        <f t="shared" si="3"/>
        <v/>
      </c>
      <c r="AZ59" s="178" t="str">
        <f>IF(データとりまとめシート!$I78="","",データとりまとめシート!$I78)</f>
        <v/>
      </c>
      <c r="BA59" s="264" t="str">
        <f>IF(データとりまとめシート!$K78="","",データとりまとめシート!$K78)</f>
        <v/>
      </c>
      <c r="BB59" s="178" t="str">
        <f t="shared" si="4"/>
        <v/>
      </c>
      <c r="BC59" s="178" t="str">
        <f t="shared" si="5"/>
        <v/>
      </c>
      <c r="BD59" s="178" t="str">
        <f>IF($AF59="","",IF(COUNTIF(データとりまとめシート!$B$12:$B$17,NANS取り込みシート!$AF59)=1,データとりまとめシート!$W$24,IF(COUNTIF(データとりまとめシート!$B$3:$B$8,NANS取り込みシート!$AF59)=1,データとりまとめシート!$W$25,IF(COUNTIF(データとりまとめシート!$H$12:$H$17,NANS取り込みシート!$AF59)=1,データとりまとめシート!$W$26,IF(COUNTIF(データとりまとめシート!$H$3:$H$8,NANS取り込みシート!$AF59)=1,データとりまとめシート!$W$27,"")))))</f>
        <v/>
      </c>
      <c r="BE59" s="264" t="str">
        <f>IF(BD59=データとりまとめシート!$W$24,IF(データとりまとめシート!$E$12="","",データとりまとめシート!$E$12),"")&amp;IF(BD59=データとりまとめシート!$W$25,IF(データとりまとめシート!$E$3="","",データとりまとめシート!$E$3),"")&amp;IF(BD59=データとりまとめシート!$W$26,IF(データとりまとめシート!$K$12="","",データとりまとめシート!$K$12),"")&amp;IF(BD59=データとりまとめシート!$W$27,IF(データとりまとめシート!$K$3="","",データとりまとめシート!$K$3),"")</f>
        <v/>
      </c>
      <c r="BF59" s="178" t="str">
        <f t="shared" si="6"/>
        <v/>
      </c>
      <c r="BG59" s="178" t="str">
        <f t="shared" si="7"/>
        <v/>
      </c>
    </row>
    <row r="60" spans="1:59">
      <c r="A60" s="178" t="str">
        <f>IF(選手情報入力シート!A60="","",選手情報入力シート!A60)</f>
        <v/>
      </c>
      <c r="B60" s="178" t="str">
        <f>IF($A60="","",所属情報入力シート!$A$2)</f>
        <v/>
      </c>
      <c r="C60" s="178"/>
      <c r="D60" s="178"/>
      <c r="E60" s="178" t="str">
        <f>IF($A60="","",VLOOKUP($A60,選手情報入力シート!$A$3:$M$246,2,FALSE))</f>
        <v/>
      </c>
      <c r="F60" s="178" t="str">
        <f>IF($A60="","",VLOOKUP($A60,選手情報入力シート!$A$3:$M$246,3,FALSE)&amp;" "&amp;VLOOKUP($A60,選手情報入力シート!$A$3:$M$246,4,FALSE))</f>
        <v/>
      </c>
      <c r="G60" s="178" t="str">
        <f>IF($A60="","",ASC(VLOOKUP($A60,選手情報入力シート!$A$3:$M$246,5,FALSE)))</f>
        <v/>
      </c>
      <c r="H60" s="178"/>
      <c r="I60" s="178" t="str">
        <f>IF($A60="","",ASC(VLOOKUP($A60,選手情報入力シート!$A$3:$M$246,6,FALSE)))</f>
        <v/>
      </c>
      <c r="J60" s="178" t="str">
        <f>IF($A60="","",VLOOKUP($A60,選手情報入力シート!$A$3:$M$246,7,FALSE))</f>
        <v/>
      </c>
      <c r="K60" s="178" t="str">
        <f>IF($A60="","",VLOOKUP($A60,選手情報入力シート!$A$3:$M$246,8,FALSE))</f>
        <v/>
      </c>
      <c r="L60" s="178" t="str">
        <f>IF($A60="","",VLOOKUP($A60,選手情報入力シート!$A$3:$M$246,9,FALSE))</f>
        <v/>
      </c>
      <c r="M60" s="178" t="str">
        <f>IF($A60="","",YEAR(VLOOKUP($A60,選手情報入力シート!$A$3:$M$246,10,FALSE)))</f>
        <v/>
      </c>
      <c r="N60" s="265" t="str">
        <f>IF($A60="","",IF(MONTH(VLOOKUP($A60,選手情報入力シート!$A$3:$M$246,10,FALSE))&lt;10,"0"&amp;MONTH(VLOOKUP($A60,選手情報入力シート!$A$3:$M$246,10,FALSE))*100+DAY(VLOOKUP($A60,選手情報入力シート!$A$3:$M$246,10,FALSE)),MONTH(VLOOKUP($A60,選手情報入力シート!$A$3:$M$246,10,FALSE))*100+DAY(VLOOKUP($A60,選手情報入力シート!$A$3:$M$246,10,FALSE))))</f>
        <v/>
      </c>
      <c r="O60" s="178" t="str">
        <f>IF($A60="","",VLOOKUP($A60,選手情報入力シート!$A$3:$M$246,12,FALSE))</f>
        <v/>
      </c>
      <c r="P60" s="178" t="str">
        <f>IF($A60="","",VLOOKUP($A60,選手情報入力シート!$A$3:$M$246,11,FALSE))</f>
        <v/>
      </c>
      <c r="AF60" s="178" t="str">
        <f>IF(データとりまとめシート!$A79="","",データとりまとめシート!$A79)</f>
        <v/>
      </c>
      <c r="AG60" s="178" t="str">
        <f>IF($AF60="","",VLOOKUP($AF60,NANS取り込みシート!$A:$P,2,FALSE))</f>
        <v/>
      </c>
      <c r="AH60" s="178"/>
      <c r="AI60" s="178"/>
      <c r="AJ60" s="178" t="str">
        <f>IF($AF60="","",VLOOKUP($AF60,NANS取り込みシート!$A:$P,5,FALSE))</f>
        <v/>
      </c>
      <c r="AK60" s="178" t="str">
        <f>IF($AF60="","",VLOOKUP($AF60,NANS取り込みシート!$A:$P,6,FALSE))</f>
        <v/>
      </c>
      <c r="AL60" s="178" t="str">
        <f>IF($AF60="","",VLOOKUP($AF60,NANS取り込みシート!$A:$P,7,FALSE))</f>
        <v/>
      </c>
      <c r="AM60" s="178"/>
      <c r="AN60" s="178" t="str">
        <f>IF($AF60="","",VLOOKUP($AF60,NANS取り込みシート!$A:$P,9,FALSE))</f>
        <v/>
      </c>
      <c r="AO60" s="178" t="str">
        <f>IF($AF60="","",VLOOKUP($AF60,NANS取り込みシート!$A:$P,10,FALSE))</f>
        <v/>
      </c>
      <c r="AP60" s="178" t="str">
        <f>IF($AF60="","",VLOOKUP($AF60,NANS取り込みシート!$A:$P,11,FALSE))</f>
        <v/>
      </c>
      <c r="AQ60" s="178" t="str">
        <f>IF($AF60="","",VLOOKUP($AF60,NANS取り込みシート!$A:$P,12,FALSE))</f>
        <v/>
      </c>
      <c r="AR60" s="178" t="str">
        <f>IF($AF60="","",VLOOKUP($AF60,NANS取り込みシート!$A:$P,13,FALSE))</f>
        <v/>
      </c>
      <c r="AS60" s="265" t="str">
        <f>IF($AF60="","",VLOOKUP($AF60,NANS取り込みシート!$A:$P,14,FALSE))</f>
        <v/>
      </c>
      <c r="AT60" s="178" t="str">
        <f>IF($AF60="","",VLOOKUP($AF60,NANS取り込みシート!$A:$P,15,FALSE))</f>
        <v/>
      </c>
      <c r="AU60" s="265" t="str">
        <f>IF($AF60="","",VLOOKUP($AF60,NANS取り込みシート!$A:$P,16,FALSE))</f>
        <v/>
      </c>
      <c r="AV60" s="178" t="str">
        <f>IF(データとりまとめシート!$E79="","",データとりまとめシート!$E79)</f>
        <v/>
      </c>
      <c r="AW60" s="264" t="str">
        <f>IF(データとりまとめシート!$G79="","",データとりまとめシート!$G79)</f>
        <v/>
      </c>
      <c r="AX60" s="178" t="str">
        <f t="shared" si="2"/>
        <v/>
      </c>
      <c r="AY60" s="178" t="str">
        <f t="shared" si="3"/>
        <v/>
      </c>
      <c r="AZ60" s="178" t="str">
        <f>IF(データとりまとめシート!$I79="","",データとりまとめシート!$I79)</f>
        <v/>
      </c>
      <c r="BA60" s="264" t="str">
        <f>IF(データとりまとめシート!$K79="","",データとりまとめシート!$K79)</f>
        <v/>
      </c>
      <c r="BB60" s="178" t="str">
        <f t="shared" si="4"/>
        <v/>
      </c>
      <c r="BC60" s="178" t="str">
        <f t="shared" si="5"/>
        <v/>
      </c>
      <c r="BD60" s="178" t="str">
        <f>IF($AF60="","",IF(COUNTIF(データとりまとめシート!$B$12:$B$17,NANS取り込みシート!$AF60)=1,データとりまとめシート!$W$24,IF(COUNTIF(データとりまとめシート!$B$3:$B$8,NANS取り込みシート!$AF60)=1,データとりまとめシート!$W$25,IF(COUNTIF(データとりまとめシート!$H$12:$H$17,NANS取り込みシート!$AF60)=1,データとりまとめシート!$W$26,IF(COUNTIF(データとりまとめシート!$H$3:$H$8,NANS取り込みシート!$AF60)=1,データとりまとめシート!$W$27,"")))))</f>
        <v/>
      </c>
      <c r="BE60" s="264" t="str">
        <f>IF(BD60=データとりまとめシート!$W$24,IF(データとりまとめシート!$E$12="","",データとりまとめシート!$E$12),"")&amp;IF(BD60=データとりまとめシート!$W$25,IF(データとりまとめシート!$E$3="","",データとりまとめシート!$E$3),"")&amp;IF(BD60=データとりまとめシート!$W$26,IF(データとりまとめシート!$K$12="","",データとりまとめシート!$K$12),"")&amp;IF(BD60=データとりまとめシート!$W$27,IF(データとりまとめシート!$K$3="","",データとりまとめシート!$K$3),"")</f>
        <v/>
      </c>
      <c r="BF60" s="178" t="str">
        <f t="shared" si="6"/>
        <v/>
      </c>
      <c r="BG60" s="178" t="str">
        <f t="shared" si="7"/>
        <v/>
      </c>
    </row>
    <row r="61" spans="1:59">
      <c r="A61" s="178" t="str">
        <f>IF(選手情報入力シート!A61="","",選手情報入力シート!A61)</f>
        <v/>
      </c>
      <c r="B61" s="178" t="str">
        <f>IF($A61="","",所属情報入力シート!$A$2)</f>
        <v/>
      </c>
      <c r="C61" s="178"/>
      <c r="D61" s="178"/>
      <c r="E61" s="178" t="str">
        <f>IF($A61="","",VLOOKUP($A61,選手情報入力シート!$A$3:$M$246,2,FALSE))</f>
        <v/>
      </c>
      <c r="F61" s="178" t="str">
        <f>IF($A61="","",VLOOKUP($A61,選手情報入力シート!$A$3:$M$246,3,FALSE)&amp;" "&amp;VLOOKUP($A61,選手情報入力シート!$A$3:$M$246,4,FALSE))</f>
        <v/>
      </c>
      <c r="G61" s="178" t="str">
        <f>IF($A61="","",ASC(VLOOKUP($A61,選手情報入力シート!$A$3:$M$246,5,FALSE)))</f>
        <v/>
      </c>
      <c r="H61" s="178"/>
      <c r="I61" s="178" t="str">
        <f>IF($A61="","",ASC(VLOOKUP($A61,選手情報入力シート!$A$3:$M$246,6,FALSE)))</f>
        <v/>
      </c>
      <c r="J61" s="178" t="str">
        <f>IF($A61="","",VLOOKUP($A61,選手情報入力シート!$A$3:$M$246,7,FALSE))</f>
        <v/>
      </c>
      <c r="K61" s="178" t="str">
        <f>IF($A61="","",VLOOKUP($A61,選手情報入力シート!$A$3:$M$246,8,FALSE))</f>
        <v/>
      </c>
      <c r="L61" s="178" t="str">
        <f>IF($A61="","",VLOOKUP($A61,選手情報入力シート!$A$3:$M$246,9,FALSE))</f>
        <v/>
      </c>
      <c r="M61" s="178" t="str">
        <f>IF($A61="","",YEAR(VLOOKUP($A61,選手情報入力シート!$A$3:$M$246,10,FALSE)))</f>
        <v/>
      </c>
      <c r="N61" s="265" t="str">
        <f>IF($A61="","",IF(MONTH(VLOOKUP($A61,選手情報入力シート!$A$3:$M$246,10,FALSE))&lt;10,"0"&amp;MONTH(VLOOKUP($A61,選手情報入力シート!$A$3:$M$246,10,FALSE))*100+DAY(VLOOKUP($A61,選手情報入力シート!$A$3:$M$246,10,FALSE)),MONTH(VLOOKUP($A61,選手情報入力シート!$A$3:$M$246,10,FALSE))*100+DAY(VLOOKUP($A61,選手情報入力シート!$A$3:$M$246,10,FALSE))))</f>
        <v/>
      </c>
      <c r="O61" s="178" t="str">
        <f>IF($A61="","",VLOOKUP($A61,選手情報入力シート!$A$3:$M$246,12,FALSE))</f>
        <v/>
      </c>
      <c r="P61" s="178" t="str">
        <f>IF($A61="","",VLOOKUP($A61,選手情報入力シート!$A$3:$M$246,11,FALSE))</f>
        <v/>
      </c>
      <c r="AF61" s="178" t="str">
        <f>IF(データとりまとめシート!$A80="","",データとりまとめシート!$A80)</f>
        <v/>
      </c>
      <c r="AG61" s="178" t="str">
        <f>IF($AF61="","",VLOOKUP($AF61,NANS取り込みシート!$A:$P,2,FALSE))</f>
        <v/>
      </c>
      <c r="AH61" s="178"/>
      <c r="AI61" s="178"/>
      <c r="AJ61" s="178" t="str">
        <f>IF($AF61="","",VLOOKUP($AF61,NANS取り込みシート!$A:$P,5,FALSE))</f>
        <v/>
      </c>
      <c r="AK61" s="178" t="str">
        <f>IF($AF61="","",VLOOKUP($AF61,NANS取り込みシート!$A:$P,6,FALSE))</f>
        <v/>
      </c>
      <c r="AL61" s="178" t="str">
        <f>IF($AF61="","",VLOOKUP($AF61,NANS取り込みシート!$A:$P,7,FALSE))</f>
        <v/>
      </c>
      <c r="AM61" s="178"/>
      <c r="AN61" s="178" t="str">
        <f>IF($AF61="","",VLOOKUP($AF61,NANS取り込みシート!$A:$P,9,FALSE))</f>
        <v/>
      </c>
      <c r="AO61" s="178" t="str">
        <f>IF($AF61="","",VLOOKUP($AF61,NANS取り込みシート!$A:$P,10,FALSE))</f>
        <v/>
      </c>
      <c r="AP61" s="178" t="str">
        <f>IF($AF61="","",VLOOKUP($AF61,NANS取り込みシート!$A:$P,11,FALSE))</f>
        <v/>
      </c>
      <c r="AQ61" s="178" t="str">
        <f>IF($AF61="","",VLOOKUP($AF61,NANS取り込みシート!$A:$P,12,FALSE))</f>
        <v/>
      </c>
      <c r="AR61" s="178" t="str">
        <f>IF($AF61="","",VLOOKUP($AF61,NANS取り込みシート!$A:$P,13,FALSE))</f>
        <v/>
      </c>
      <c r="AS61" s="265" t="str">
        <f>IF($AF61="","",VLOOKUP($AF61,NANS取り込みシート!$A:$P,14,FALSE))</f>
        <v/>
      </c>
      <c r="AT61" s="178" t="str">
        <f>IF($AF61="","",VLOOKUP($AF61,NANS取り込みシート!$A:$P,15,FALSE))</f>
        <v/>
      </c>
      <c r="AU61" s="265" t="str">
        <f>IF($AF61="","",VLOOKUP($AF61,NANS取り込みシート!$A:$P,16,FALSE))</f>
        <v/>
      </c>
      <c r="AV61" s="178" t="str">
        <f>IF(データとりまとめシート!$E80="","",データとりまとめシート!$E80)</f>
        <v/>
      </c>
      <c r="AW61" s="264" t="str">
        <f>IF(データとりまとめシート!$G80="","",データとりまとめシート!$G80)</f>
        <v/>
      </c>
      <c r="AX61" s="178" t="str">
        <f t="shared" si="2"/>
        <v/>
      </c>
      <c r="AY61" s="178" t="str">
        <f t="shared" si="3"/>
        <v/>
      </c>
      <c r="AZ61" s="178" t="str">
        <f>IF(データとりまとめシート!$I80="","",データとりまとめシート!$I80)</f>
        <v/>
      </c>
      <c r="BA61" s="264" t="str">
        <f>IF(データとりまとめシート!$K80="","",データとりまとめシート!$K80)</f>
        <v/>
      </c>
      <c r="BB61" s="178" t="str">
        <f t="shared" si="4"/>
        <v/>
      </c>
      <c r="BC61" s="178" t="str">
        <f t="shared" si="5"/>
        <v/>
      </c>
      <c r="BD61" s="178" t="str">
        <f>IF($AF61="","",IF(COUNTIF(データとりまとめシート!$B$12:$B$17,NANS取り込みシート!$AF61)=1,データとりまとめシート!$W$24,IF(COUNTIF(データとりまとめシート!$B$3:$B$8,NANS取り込みシート!$AF61)=1,データとりまとめシート!$W$25,IF(COUNTIF(データとりまとめシート!$H$12:$H$17,NANS取り込みシート!$AF61)=1,データとりまとめシート!$W$26,IF(COUNTIF(データとりまとめシート!$H$3:$H$8,NANS取り込みシート!$AF61)=1,データとりまとめシート!$W$27,"")))))</f>
        <v/>
      </c>
      <c r="BE61" s="264" t="str">
        <f>IF(BD61=データとりまとめシート!$W$24,IF(データとりまとめシート!$E$12="","",データとりまとめシート!$E$12),"")&amp;IF(BD61=データとりまとめシート!$W$25,IF(データとりまとめシート!$E$3="","",データとりまとめシート!$E$3),"")&amp;IF(BD61=データとりまとめシート!$W$26,IF(データとりまとめシート!$K$12="","",データとりまとめシート!$K$12),"")&amp;IF(BD61=データとりまとめシート!$W$27,IF(データとりまとめシート!$K$3="","",データとりまとめシート!$K$3),"")</f>
        <v/>
      </c>
      <c r="BF61" s="178" t="str">
        <f t="shared" si="6"/>
        <v/>
      </c>
      <c r="BG61" s="178" t="str">
        <f t="shared" si="7"/>
        <v/>
      </c>
    </row>
    <row r="62" spans="1:59">
      <c r="A62" s="178" t="str">
        <f>IF(選手情報入力シート!A62="","",選手情報入力シート!A62)</f>
        <v/>
      </c>
      <c r="B62" s="178" t="str">
        <f>IF($A62="","",所属情報入力シート!$A$2)</f>
        <v/>
      </c>
      <c r="C62" s="178"/>
      <c r="D62" s="178"/>
      <c r="E62" s="178" t="str">
        <f>IF($A62="","",VLOOKUP($A62,選手情報入力シート!$A$3:$M$246,2,FALSE))</f>
        <v/>
      </c>
      <c r="F62" s="178" t="str">
        <f>IF($A62="","",VLOOKUP($A62,選手情報入力シート!$A$3:$M$246,3,FALSE)&amp;" "&amp;VLOOKUP($A62,選手情報入力シート!$A$3:$M$246,4,FALSE))</f>
        <v/>
      </c>
      <c r="G62" s="178" t="str">
        <f>IF($A62="","",ASC(VLOOKUP($A62,選手情報入力シート!$A$3:$M$246,5,FALSE)))</f>
        <v/>
      </c>
      <c r="H62" s="178"/>
      <c r="I62" s="178" t="str">
        <f>IF($A62="","",ASC(VLOOKUP($A62,選手情報入力シート!$A$3:$M$246,6,FALSE)))</f>
        <v/>
      </c>
      <c r="J62" s="178" t="str">
        <f>IF($A62="","",VLOOKUP($A62,選手情報入力シート!$A$3:$M$246,7,FALSE))</f>
        <v/>
      </c>
      <c r="K62" s="178" t="str">
        <f>IF($A62="","",VLOOKUP($A62,選手情報入力シート!$A$3:$M$246,8,FALSE))</f>
        <v/>
      </c>
      <c r="L62" s="178" t="str">
        <f>IF($A62="","",VLOOKUP($A62,選手情報入力シート!$A$3:$M$246,9,FALSE))</f>
        <v/>
      </c>
      <c r="M62" s="178" t="str">
        <f>IF($A62="","",YEAR(VLOOKUP($A62,選手情報入力シート!$A$3:$M$246,10,FALSE)))</f>
        <v/>
      </c>
      <c r="N62" s="265" t="str">
        <f>IF($A62="","",IF(MONTH(VLOOKUP($A62,選手情報入力シート!$A$3:$M$246,10,FALSE))&lt;10,"0"&amp;MONTH(VLOOKUP($A62,選手情報入力シート!$A$3:$M$246,10,FALSE))*100+DAY(VLOOKUP($A62,選手情報入力シート!$A$3:$M$246,10,FALSE)),MONTH(VLOOKUP($A62,選手情報入力シート!$A$3:$M$246,10,FALSE))*100+DAY(VLOOKUP($A62,選手情報入力シート!$A$3:$M$246,10,FALSE))))</f>
        <v/>
      </c>
      <c r="O62" s="178" t="str">
        <f>IF($A62="","",VLOOKUP($A62,選手情報入力シート!$A$3:$M$246,12,FALSE))</f>
        <v/>
      </c>
      <c r="P62" s="178" t="str">
        <f>IF($A62="","",VLOOKUP($A62,選手情報入力シート!$A$3:$M$246,11,FALSE))</f>
        <v/>
      </c>
      <c r="AF62" s="178" t="str">
        <f>IF(データとりまとめシート!$A81="","",データとりまとめシート!$A81)</f>
        <v/>
      </c>
      <c r="AG62" s="178" t="str">
        <f>IF($AF62="","",VLOOKUP($AF62,NANS取り込みシート!$A:$P,2,FALSE))</f>
        <v/>
      </c>
      <c r="AH62" s="178"/>
      <c r="AI62" s="178"/>
      <c r="AJ62" s="178" t="str">
        <f>IF($AF62="","",VLOOKUP($AF62,NANS取り込みシート!$A:$P,5,FALSE))</f>
        <v/>
      </c>
      <c r="AK62" s="178" t="str">
        <f>IF($AF62="","",VLOOKUP($AF62,NANS取り込みシート!$A:$P,6,FALSE))</f>
        <v/>
      </c>
      <c r="AL62" s="178" t="str">
        <f>IF($AF62="","",VLOOKUP($AF62,NANS取り込みシート!$A:$P,7,FALSE))</f>
        <v/>
      </c>
      <c r="AM62" s="178"/>
      <c r="AN62" s="178" t="str">
        <f>IF($AF62="","",VLOOKUP($AF62,NANS取り込みシート!$A:$P,9,FALSE))</f>
        <v/>
      </c>
      <c r="AO62" s="178" t="str">
        <f>IF($AF62="","",VLOOKUP($AF62,NANS取り込みシート!$A:$P,10,FALSE))</f>
        <v/>
      </c>
      <c r="AP62" s="178" t="str">
        <f>IF($AF62="","",VLOOKUP($AF62,NANS取り込みシート!$A:$P,11,FALSE))</f>
        <v/>
      </c>
      <c r="AQ62" s="178" t="str">
        <f>IF($AF62="","",VLOOKUP($AF62,NANS取り込みシート!$A:$P,12,FALSE))</f>
        <v/>
      </c>
      <c r="AR62" s="178" t="str">
        <f>IF($AF62="","",VLOOKUP($AF62,NANS取り込みシート!$A:$P,13,FALSE))</f>
        <v/>
      </c>
      <c r="AS62" s="265" t="str">
        <f>IF($AF62="","",VLOOKUP($AF62,NANS取り込みシート!$A:$P,14,FALSE))</f>
        <v/>
      </c>
      <c r="AT62" s="178" t="str">
        <f>IF($AF62="","",VLOOKUP($AF62,NANS取り込みシート!$A:$P,15,FALSE))</f>
        <v/>
      </c>
      <c r="AU62" s="265" t="str">
        <f>IF($AF62="","",VLOOKUP($AF62,NANS取り込みシート!$A:$P,16,FALSE))</f>
        <v/>
      </c>
      <c r="AV62" s="178" t="str">
        <f>IF(データとりまとめシート!$E81="","",データとりまとめシート!$E81)</f>
        <v/>
      </c>
      <c r="AW62" s="264" t="str">
        <f>IF(データとりまとめシート!$G81="","",データとりまとめシート!$G81)</f>
        <v/>
      </c>
      <c r="AX62" s="178" t="str">
        <f t="shared" si="2"/>
        <v/>
      </c>
      <c r="AY62" s="178" t="str">
        <f t="shared" si="3"/>
        <v/>
      </c>
      <c r="AZ62" s="178" t="str">
        <f>IF(データとりまとめシート!$I81="","",データとりまとめシート!$I81)</f>
        <v/>
      </c>
      <c r="BA62" s="264" t="str">
        <f>IF(データとりまとめシート!$K81="","",データとりまとめシート!$K81)</f>
        <v/>
      </c>
      <c r="BB62" s="178" t="str">
        <f t="shared" si="4"/>
        <v/>
      </c>
      <c r="BC62" s="178" t="str">
        <f t="shared" si="5"/>
        <v/>
      </c>
      <c r="BD62" s="178" t="str">
        <f>IF($AF62="","",IF(COUNTIF(データとりまとめシート!$B$12:$B$17,NANS取り込みシート!$AF62)=1,データとりまとめシート!$W$24,IF(COUNTIF(データとりまとめシート!$B$3:$B$8,NANS取り込みシート!$AF62)=1,データとりまとめシート!$W$25,IF(COUNTIF(データとりまとめシート!$H$12:$H$17,NANS取り込みシート!$AF62)=1,データとりまとめシート!$W$26,IF(COUNTIF(データとりまとめシート!$H$3:$H$8,NANS取り込みシート!$AF62)=1,データとりまとめシート!$W$27,"")))))</f>
        <v/>
      </c>
      <c r="BE62" s="264" t="str">
        <f>IF(BD62=データとりまとめシート!$W$24,IF(データとりまとめシート!$E$12="","",データとりまとめシート!$E$12),"")&amp;IF(BD62=データとりまとめシート!$W$25,IF(データとりまとめシート!$E$3="","",データとりまとめシート!$E$3),"")&amp;IF(BD62=データとりまとめシート!$W$26,IF(データとりまとめシート!$K$12="","",データとりまとめシート!$K$12),"")&amp;IF(BD62=データとりまとめシート!$W$27,IF(データとりまとめシート!$K$3="","",データとりまとめシート!$K$3),"")</f>
        <v/>
      </c>
      <c r="BF62" s="178" t="str">
        <f t="shared" si="6"/>
        <v/>
      </c>
      <c r="BG62" s="178" t="str">
        <f t="shared" si="7"/>
        <v/>
      </c>
    </row>
    <row r="63" spans="1:59">
      <c r="A63" s="178" t="str">
        <f>IF(選手情報入力シート!A63="","",選手情報入力シート!A63)</f>
        <v/>
      </c>
      <c r="B63" s="178" t="str">
        <f>IF($A63="","",所属情報入力シート!$A$2)</f>
        <v/>
      </c>
      <c r="C63" s="178"/>
      <c r="D63" s="178"/>
      <c r="E63" s="178" t="str">
        <f>IF($A63="","",VLOOKUP($A63,選手情報入力シート!$A$3:$M$246,2,FALSE))</f>
        <v/>
      </c>
      <c r="F63" s="178" t="str">
        <f>IF($A63="","",VLOOKUP($A63,選手情報入力シート!$A$3:$M$246,3,FALSE)&amp;" "&amp;VLOOKUP($A63,選手情報入力シート!$A$3:$M$246,4,FALSE))</f>
        <v/>
      </c>
      <c r="G63" s="178" t="str">
        <f>IF($A63="","",ASC(VLOOKUP($A63,選手情報入力シート!$A$3:$M$246,5,FALSE)))</f>
        <v/>
      </c>
      <c r="H63" s="178"/>
      <c r="I63" s="178" t="str">
        <f>IF($A63="","",ASC(VLOOKUP($A63,選手情報入力シート!$A$3:$M$246,6,FALSE)))</f>
        <v/>
      </c>
      <c r="J63" s="178" t="str">
        <f>IF($A63="","",VLOOKUP($A63,選手情報入力シート!$A$3:$M$246,7,FALSE))</f>
        <v/>
      </c>
      <c r="K63" s="178" t="str">
        <f>IF($A63="","",VLOOKUP($A63,選手情報入力シート!$A$3:$M$246,8,FALSE))</f>
        <v/>
      </c>
      <c r="L63" s="178" t="str">
        <f>IF($A63="","",VLOOKUP($A63,選手情報入力シート!$A$3:$M$246,9,FALSE))</f>
        <v/>
      </c>
      <c r="M63" s="178" t="str">
        <f>IF($A63="","",YEAR(VLOOKUP($A63,選手情報入力シート!$A$3:$M$246,10,FALSE)))</f>
        <v/>
      </c>
      <c r="N63" s="265" t="str">
        <f>IF($A63="","",IF(MONTH(VLOOKUP($A63,選手情報入力シート!$A$3:$M$246,10,FALSE))&lt;10,"0"&amp;MONTH(VLOOKUP($A63,選手情報入力シート!$A$3:$M$246,10,FALSE))*100+DAY(VLOOKUP($A63,選手情報入力シート!$A$3:$M$246,10,FALSE)),MONTH(VLOOKUP($A63,選手情報入力シート!$A$3:$M$246,10,FALSE))*100+DAY(VLOOKUP($A63,選手情報入力シート!$A$3:$M$246,10,FALSE))))</f>
        <v/>
      </c>
      <c r="O63" s="178" t="str">
        <f>IF($A63="","",VLOOKUP($A63,選手情報入力シート!$A$3:$M$246,12,FALSE))</f>
        <v/>
      </c>
      <c r="P63" s="178" t="str">
        <f>IF($A63="","",VLOOKUP($A63,選手情報入力シート!$A$3:$M$246,11,FALSE))</f>
        <v/>
      </c>
      <c r="AF63" s="178" t="str">
        <f>IF(データとりまとめシート!$A82="","",データとりまとめシート!$A82)</f>
        <v/>
      </c>
      <c r="AG63" s="178" t="str">
        <f>IF($AF63="","",VLOOKUP($AF63,NANS取り込みシート!$A:$P,2,FALSE))</f>
        <v/>
      </c>
      <c r="AH63" s="178"/>
      <c r="AI63" s="178"/>
      <c r="AJ63" s="178" t="str">
        <f>IF($AF63="","",VLOOKUP($AF63,NANS取り込みシート!$A:$P,5,FALSE))</f>
        <v/>
      </c>
      <c r="AK63" s="178" t="str">
        <f>IF($AF63="","",VLOOKUP($AF63,NANS取り込みシート!$A:$P,6,FALSE))</f>
        <v/>
      </c>
      <c r="AL63" s="178" t="str">
        <f>IF($AF63="","",VLOOKUP($AF63,NANS取り込みシート!$A:$P,7,FALSE))</f>
        <v/>
      </c>
      <c r="AM63" s="178"/>
      <c r="AN63" s="178" t="str">
        <f>IF($AF63="","",VLOOKUP($AF63,NANS取り込みシート!$A:$P,9,FALSE))</f>
        <v/>
      </c>
      <c r="AO63" s="178" t="str">
        <f>IF($AF63="","",VLOOKUP($AF63,NANS取り込みシート!$A:$P,10,FALSE))</f>
        <v/>
      </c>
      <c r="AP63" s="178" t="str">
        <f>IF($AF63="","",VLOOKUP($AF63,NANS取り込みシート!$A:$P,11,FALSE))</f>
        <v/>
      </c>
      <c r="AQ63" s="178" t="str">
        <f>IF($AF63="","",VLOOKUP($AF63,NANS取り込みシート!$A:$P,12,FALSE))</f>
        <v/>
      </c>
      <c r="AR63" s="178" t="str">
        <f>IF($AF63="","",VLOOKUP($AF63,NANS取り込みシート!$A:$P,13,FALSE))</f>
        <v/>
      </c>
      <c r="AS63" s="265" t="str">
        <f>IF($AF63="","",VLOOKUP($AF63,NANS取り込みシート!$A:$P,14,FALSE))</f>
        <v/>
      </c>
      <c r="AT63" s="178" t="str">
        <f>IF($AF63="","",VLOOKUP($AF63,NANS取り込みシート!$A:$P,15,FALSE))</f>
        <v/>
      </c>
      <c r="AU63" s="265" t="str">
        <f>IF($AF63="","",VLOOKUP($AF63,NANS取り込みシート!$A:$P,16,FALSE))</f>
        <v/>
      </c>
      <c r="AV63" s="178" t="str">
        <f>IF(データとりまとめシート!$E82="","",データとりまとめシート!$E82)</f>
        <v/>
      </c>
      <c r="AW63" s="264" t="str">
        <f>IF(データとりまとめシート!$G82="","",データとりまとめシート!$G82)</f>
        <v/>
      </c>
      <c r="AX63" s="178" t="str">
        <f t="shared" si="2"/>
        <v/>
      </c>
      <c r="AY63" s="178" t="str">
        <f t="shared" si="3"/>
        <v/>
      </c>
      <c r="AZ63" s="178" t="str">
        <f>IF(データとりまとめシート!$I82="","",データとりまとめシート!$I82)</f>
        <v/>
      </c>
      <c r="BA63" s="264" t="str">
        <f>IF(データとりまとめシート!$K82="","",データとりまとめシート!$K82)</f>
        <v/>
      </c>
      <c r="BB63" s="178" t="str">
        <f t="shared" si="4"/>
        <v/>
      </c>
      <c r="BC63" s="178" t="str">
        <f t="shared" si="5"/>
        <v/>
      </c>
      <c r="BD63" s="178" t="str">
        <f>IF($AF63="","",IF(COUNTIF(データとりまとめシート!$B$12:$B$17,NANS取り込みシート!$AF63)=1,データとりまとめシート!$W$24,IF(COUNTIF(データとりまとめシート!$B$3:$B$8,NANS取り込みシート!$AF63)=1,データとりまとめシート!$W$25,IF(COUNTIF(データとりまとめシート!$H$12:$H$17,NANS取り込みシート!$AF63)=1,データとりまとめシート!$W$26,IF(COUNTIF(データとりまとめシート!$H$3:$H$8,NANS取り込みシート!$AF63)=1,データとりまとめシート!$W$27,"")))))</f>
        <v/>
      </c>
      <c r="BE63" s="264" t="str">
        <f>IF(BD63=データとりまとめシート!$W$24,IF(データとりまとめシート!$E$12="","",データとりまとめシート!$E$12),"")&amp;IF(BD63=データとりまとめシート!$W$25,IF(データとりまとめシート!$E$3="","",データとりまとめシート!$E$3),"")&amp;IF(BD63=データとりまとめシート!$W$26,IF(データとりまとめシート!$K$12="","",データとりまとめシート!$K$12),"")&amp;IF(BD63=データとりまとめシート!$W$27,IF(データとりまとめシート!$K$3="","",データとりまとめシート!$K$3),"")</f>
        <v/>
      </c>
      <c r="BF63" s="178" t="str">
        <f t="shared" si="6"/>
        <v/>
      </c>
      <c r="BG63" s="178" t="str">
        <f t="shared" si="7"/>
        <v/>
      </c>
    </row>
    <row r="64" spans="1:59">
      <c r="A64" s="178" t="str">
        <f>IF(選手情報入力シート!A64="","",選手情報入力シート!A64)</f>
        <v/>
      </c>
      <c r="B64" s="178" t="str">
        <f>IF($A64="","",所属情報入力シート!$A$2)</f>
        <v/>
      </c>
      <c r="C64" s="178"/>
      <c r="D64" s="178"/>
      <c r="E64" s="178" t="str">
        <f>IF($A64="","",VLOOKUP($A64,選手情報入力シート!$A$3:$M$246,2,FALSE))</f>
        <v/>
      </c>
      <c r="F64" s="178" t="str">
        <f>IF($A64="","",VLOOKUP($A64,選手情報入力シート!$A$3:$M$246,3,FALSE)&amp;" "&amp;VLOOKUP($A64,選手情報入力シート!$A$3:$M$246,4,FALSE))</f>
        <v/>
      </c>
      <c r="G64" s="178" t="str">
        <f>IF($A64="","",ASC(VLOOKUP($A64,選手情報入力シート!$A$3:$M$246,5,FALSE)))</f>
        <v/>
      </c>
      <c r="H64" s="178"/>
      <c r="I64" s="178" t="str">
        <f>IF($A64="","",ASC(VLOOKUP($A64,選手情報入力シート!$A$3:$M$246,6,FALSE)))</f>
        <v/>
      </c>
      <c r="J64" s="178" t="str">
        <f>IF($A64="","",VLOOKUP($A64,選手情報入力シート!$A$3:$M$246,7,FALSE))</f>
        <v/>
      </c>
      <c r="K64" s="178" t="str">
        <f>IF($A64="","",VLOOKUP($A64,選手情報入力シート!$A$3:$M$246,8,FALSE))</f>
        <v/>
      </c>
      <c r="L64" s="178" t="str">
        <f>IF($A64="","",VLOOKUP($A64,選手情報入力シート!$A$3:$M$246,9,FALSE))</f>
        <v/>
      </c>
      <c r="M64" s="178" t="str">
        <f>IF($A64="","",YEAR(VLOOKUP($A64,選手情報入力シート!$A$3:$M$246,10,FALSE)))</f>
        <v/>
      </c>
      <c r="N64" s="265" t="str">
        <f>IF($A64="","",IF(MONTH(VLOOKUP($A64,選手情報入力シート!$A$3:$M$246,10,FALSE))&lt;10,"0"&amp;MONTH(VLOOKUP($A64,選手情報入力シート!$A$3:$M$246,10,FALSE))*100+DAY(VLOOKUP($A64,選手情報入力シート!$A$3:$M$246,10,FALSE)),MONTH(VLOOKUP($A64,選手情報入力シート!$A$3:$M$246,10,FALSE))*100+DAY(VLOOKUP($A64,選手情報入力シート!$A$3:$M$246,10,FALSE))))</f>
        <v/>
      </c>
      <c r="O64" s="178" t="str">
        <f>IF($A64="","",VLOOKUP($A64,選手情報入力シート!$A$3:$M$246,12,FALSE))</f>
        <v/>
      </c>
      <c r="P64" s="178" t="str">
        <f>IF($A64="","",VLOOKUP($A64,選手情報入力シート!$A$3:$M$246,11,FALSE))</f>
        <v/>
      </c>
      <c r="AF64" s="178" t="str">
        <f>IF(データとりまとめシート!$A83="","",データとりまとめシート!$A83)</f>
        <v/>
      </c>
      <c r="AG64" s="178" t="str">
        <f>IF($AF64="","",VLOOKUP($AF64,NANS取り込みシート!$A:$P,2,FALSE))</f>
        <v/>
      </c>
      <c r="AH64" s="178"/>
      <c r="AI64" s="178"/>
      <c r="AJ64" s="178" t="str">
        <f>IF($AF64="","",VLOOKUP($AF64,NANS取り込みシート!$A:$P,5,FALSE))</f>
        <v/>
      </c>
      <c r="AK64" s="178" t="str">
        <f>IF($AF64="","",VLOOKUP($AF64,NANS取り込みシート!$A:$P,6,FALSE))</f>
        <v/>
      </c>
      <c r="AL64" s="178" t="str">
        <f>IF($AF64="","",VLOOKUP($AF64,NANS取り込みシート!$A:$P,7,FALSE))</f>
        <v/>
      </c>
      <c r="AM64" s="178"/>
      <c r="AN64" s="178" t="str">
        <f>IF($AF64="","",VLOOKUP($AF64,NANS取り込みシート!$A:$P,9,FALSE))</f>
        <v/>
      </c>
      <c r="AO64" s="178" t="str">
        <f>IF($AF64="","",VLOOKUP($AF64,NANS取り込みシート!$A:$P,10,FALSE))</f>
        <v/>
      </c>
      <c r="AP64" s="178" t="str">
        <f>IF($AF64="","",VLOOKUP($AF64,NANS取り込みシート!$A:$P,11,FALSE))</f>
        <v/>
      </c>
      <c r="AQ64" s="178" t="str">
        <f>IF($AF64="","",VLOOKUP($AF64,NANS取り込みシート!$A:$P,12,FALSE))</f>
        <v/>
      </c>
      <c r="AR64" s="178" t="str">
        <f>IF($AF64="","",VLOOKUP($AF64,NANS取り込みシート!$A:$P,13,FALSE))</f>
        <v/>
      </c>
      <c r="AS64" s="265" t="str">
        <f>IF($AF64="","",VLOOKUP($AF64,NANS取り込みシート!$A:$P,14,FALSE))</f>
        <v/>
      </c>
      <c r="AT64" s="178" t="str">
        <f>IF($AF64="","",VLOOKUP($AF64,NANS取り込みシート!$A:$P,15,FALSE))</f>
        <v/>
      </c>
      <c r="AU64" s="265" t="str">
        <f>IF($AF64="","",VLOOKUP($AF64,NANS取り込みシート!$A:$P,16,FALSE))</f>
        <v/>
      </c>
      <c r="AV64" s="178" t="str">
        <f>IF(データとりまとめシート!$E83="","",データとりまとめシート!$E83)</f>
        <v/>
      </c>
      <c r="AW64" s="264" t="str">
        <f>IF(データとりまとめシート!$G83="","",データとりまとめシート!$G83)</f>
        <v/>
      </c>
      <c r="AX64" s="178" t="str">
        <f t="shared" si="2"/>
        <v/>
      </c>
      <c r="AY64" s="178" t="str">
        <f t="shared" si="3"/>
        <v/>
      </c>
      <c r="AZ64" s="178" t="str">
        <f>IF(データとりまとめシート!$I83="","",データとりまとめシート!$I83)</f>
        <v/>
      </c>
      <c r="BA64" s="264" t="str">
        <f>IF(データとりまとめシート!$K83="","",データとりまとめシート!$K83)</f>
        <v/>
      </c>
      <c r="BB64" s="178" t="str">
        <f t="shared" si="4"/>
        <v/>
      </c>
      <c r="BC64" s="178" t="str">
        <f t="shared" si="5"/>
        <v/>
      </c>
      <c r="BD64" s="178" t="str">
        <f>IF($AF64="","",IF(COUNTIF(データとりまとめシート!$B$12:$B$17,NANS取り込みシート!$AF64)=1,データとりまとめシート!$W$24,IF(COUNTIF(データとりまとめシート!$B$3:$B$8,NANS取り込みシート!$AF64)=1,データとりまとめシート!$W$25,IF(COUNTIF(データとりまとめシート!$H$12:$H$17,NANS取り込みシート!$AF64)=1,データとりまとめシート!$W$26,IF(COUNTIF(データとりまとめシート!$H$3:$H$8,NANS取り込みシート!$AF64)=1,データとりまとめシート!$W$27,"")))))</f>
        <v/>
      </c>
      <c r="BE64" s="264" t="str">
        <f>IF(BD64=データとりまとめシート!$W$24,IF(データとりまとめシート!$E$12="","",データとりまとめシート!$E$12),"")&amp;IF(BD64=データとりまとめシート!$W$25,IF(データとりまとめシート!$E$3="","",データとりまとめシート!$E$3),"")&amp;IF(BD64=データとりまとめシート!$W$26,IF(データとりまとめシート!$K$12="","",データとりまとめシート!$K$12),"")&amp;IF(BD64=データとりまとめシート!$W$27,IF(データとりまとめシート!$K$3="","",データとりまとめシート!$K$3),"")</f>
        <v/>
      </c>
      <c r="BF64" s="178" t="str">
        <f t="shared" si="6"/>
        <v/>
      </c>
      <c r="BG64" s="178" t="str">
        <f t="shared" si="7"/>
        <v/>
      </c>
    </row>
    <row r="65" spans="1:59">
      <c r="A65" s="178" t="str">
        <f>IF(選手情報入力シート!A65="","",選手情報入力シート!A65)</f>
        <v/>
      </c>
      <c r="B65" s="178" t="str">
        <f>IF($A65="","",所属情報入力シート!$A$2)</f>
        <v/>
      </c>
      <c r="C65" s="178"/>
      <c r="D65" s="178"/>
      <c r="E65" s="178" t="str">
        <f>IF($A65="","",VLOOKUP($A65,選手情報入力シート!$A$3:$M$246,2,FALSE))</f>
        <v/>
      </c>
      <c r="F65" s="178" t="str">
        <f>IF($A65="","",VLOOKUP($A65,選手情報入力シート!$A$3:$M$246,3,FALSE)&amp;" "&amp;VLOOKUP($A65,選手情報入力シート!$A$3:$M$246,4,FALSE))</f>
        <v/>
      </c>
      <c r="G65" s="178" t="str">
        <f>IF($A65="","",ASC(VLOOKUP($A65,選手情報入力シート!$A$3:$M$246,5,FALSE)))</f>
        <v/>
      </c>
      <c r="H65" s="178"/>
      <c r="I65" s="178" t="str">
        <f>IF($A65="","",ASC(VLOOKUP($A65,選手情報入力シート!$A$3:$M$246,6,FALSE)))</f>
        <v/>
      </c>
      <c r="J65" s="178" t="str">
        <f>IF($A65="","",VLOOKUP($A65,選手情報入力シート!$A$3:$M$246,7,FALSE))</f>
        <v/>
      </c>
      <c r="K65" s="178" t="str">
        <f>IF($A65="","",VLOOKUP($A65,選手情報入力シート!$A$3:$M$246,8,FALSE))</f>
        <v/>
      </c>
      <c r="L65" s="178" t="str">
        <f>IF($A65="","",VLOOKUP($A65,選手情報入力シート!$A$3:$M$246,9,FALSE))</f>
        <v/>
      </c>
      <c r="M65" s="178" t="str">
        <f>IF($A65="","",YEAR(VLOOKUP($A65,選手情報入力シート!$A$3:$M$246,10,FALSE)))</f>
        <v/>
      </c>
      <c r="N65" s="265" t="str">
        <f>IF($A65="","",IF(MONTH(VLOOKUP($A65,選手情報入力シート!$A$3:$M$246,10,FALSE))&lt;10,"0"&amp;MONTH(VLOOKUP($A65,選手情報入力シート!$A$3:$M$246,10,FALSE))*100+DAY(VLOOKUP($A65,選手情報入力シート!$A$3:$M$246,10,FALSE)),MONTH(VLOOKUP($A65,選手情報入力シート!$A$3:$M$246,10,FALSE))*100+DAY(VLOOKUP($A65,選手情報入力シート!$A$3:$M$246,10,FALSE))))</f>
        <v/>
      </c>
      <c r="O65" s="178" t="str">
        <f>IF($A65="","",VLOOKUP($A65,選手情報入力シート!$A$3:$M$246,12,FALSE))</f>
        <v/>
      </c>
      <c r="P65" s="178" t="str">
        <f>IF($A65="","",VLOOKUP($A65,選手情報入力シート!$A$3:$M$246,11,FALSE))</f>
        <v/>
      </c>
      <c r="AF65" s="178" t="str">
        <f>IF(データとりまとめシート!$A84="","",データとりまとめシート!$A84)</f>
        <v/>
      </c>
      <c r="AG65" s="178" t="str">
        <f>IF($AF65="","",VLOOKUP($AF65,NANS取り込みシート!$A:$P,2,FALSE))</f>
        <v/>
      </c>
      <c r="AH65" s="178"/>
      <c r="AI65" s="178"/>
      <c r="AJ65" s="178" t="str">
        <f>IF($AF65="","",VLOOKUP($AF65,NANS取り込みシート!$A:$P,5,FALSE))</f>
        <v/>
      </c>
      <c r="AK65" s="178" t="str">
        <f>IF($AF65="","",VLOOKUP($AF65,NANS取り込みシート!$A:$P,6,FALSE))</f>
        <v/>
      </c>
      <c r="AL65" s="178" t="str">
        <f>IF($AF65="","",VLOOKUP($AF65,NANS取り込みシート!$A:$P,7,FALSE))</f>
        <v/>
      </c>
      <c r="AM65" s="178"/>
      <c r="AN65" s="178" t="str">
        <f>IF($AF65="","",VLOOKUP($AF65,NANS取り込みシート!$A:$P,9,FALSE))</f>
        <v/>
      </c>
      <c r="AO65" s="178" t="str">
        <f>IF($AF65="","",VLOOKUP($AF65,NANS取り込みシート!$A:$P,10,FALSE))</f>
        <v/>
      </c>
      <c r="AP65" s="178" t="str">
        <f>IF($AF65="","",VLOOKUP($AF65,NANS取り込みシート!$A:$P,11,FALSE))</f>
        <v/>
      </c>
      <c r="AQ65" s="178" t="str">
        <f>IF($AF65="","",VLOOKUP($AF65,NANS取り込みシート!$A:$P,12,FALSE))</f>
        <v/>
      </c>
      <c r="AR65" s="178" t="str">
        <f>IF($AF65="","",VLOOKUP($AF65,NANS取り込みシート!$A:$P,13,FALSE))</f>
        <v/>
      </c>
      <c r="AS65" s="265" t="str">
        <f>IF($AF65="","",VLOOKUP($AF65,NANS取り込みシート!$A:$P,14,FALSE))</f>
        <v/>
      </c>
      <c r="AT65" s="178" t="str">
        <f>IF($AF65="","",VLOOKUP($AF65,NANS取り込みシート!$A:$P,15,FALSE))</f>
        <v/>
      </c>
      <c r="AU65" s="265" t="str">
        <f>IF($AF65="","",VLOOKUP($AF65,NANS取り込みシート!$A:$P,16,FALSE))</f>
        <v/>
      </c>
      <c r="AV65" s="178" t="str">
        <f>IF(データとりまとめシート!$E84="","",データとりまとめシート!$E84)</f>
        <v/>
      </c>
      <c r="AW65" s="264" t="str">
        <f>IF(データとりまとめシート!$G84="","",データとりまとめシート!$G84)</f>
        <v/>
      </c>
      <c r="AX65" s="178" t="str">
        <f t="shared" si="2"/>
        <v/>
      </c>
      <c r="AY65" s="178" t="str">
        <f t="shared" si="3"/>
        <v/>
      </c>
      <c r="AZ65" s="178" t="str">
        <f>IF(データとりまとめシート!$I84="","",データとりまとめシート!$I84)</f>
        <v/>
      </c>
      <c r="BA65" s="264" t="str">
        <f>IF(データとりまとめシート!$K84="","",データとりまとめシート!$K84)</f>
        <v/>
      </c>
      <c r="BB65" s="178" t="str">
        <f t="shared" si="4"/>
        <v/>
      </c>
      <c r="BC65" s="178" t="str">
        <f t="shared" si="5"/>
        <v/>
      </c>
      <c r="BD65" s="178" t="str">
        <f>IF($AF65="","",IF(COUNTIF(データとりまとめシート!$B$12:$B$17,NANS取り込みシート!$AF65)=1,データとりまとめシート!$W$24,IF(COUNTIF(データとりまとめシート!$B$3:$B$8,NANS取り込みシート!$AF65)=1,データとりまとめシート!$W$25,IF(COUNTIF(データとりまとめシート!$H$12:$H$17,NANS取り込みシート!$AF65)=1,データとりまとめシート!$W$26,IF(COUNTIF(データとりまとめシート!$H$3:$H$8,NANS取り込みシート!$AF65)=1,データとりまとめシート!$W$27,"")))))</f>
        <v/>
      </c>
      <c r="BE65" s="264" t="str">
        <f>IF(BD65=データとりまとめシート!$W$24,IF(データとりまとめシート!$E$12="","",データとりまとめシート!$E$12),"")&amp;IF(BD65=データとりまとめシート!$W$25,IF(データとりまとめシート!$E$3="","",データとりまとめシート!$E$3),"")&amp;IF(BD65=データとりまとめシート!$W$26,IF(データとりまとめシート!$K$12="","",データとりまとめシート!$K$12),"")&amp;IF(BD65=データとりまとめシート!$W$27,IF(データとりまとめシート!$K$3="","",データとりまとめシート!$K$3),"")</f>
        <v/>
      </c>
      <c r="BF65" s="178" t="str">
        <f t="shared" si="6"/>
        <v/>
      </c>
      <c r="BG65" s="178" t="str">
        <f t="shared" si="7"/>
        <v/>
      </c>
    </row>
    <row r="66" spans="1:59">
      <c r="A66" s="178" t="str">
        <f>IF(選手情報入力シート!A66="","",選手情報入力シート!A66)</f>
        <v/>
      </c>
      <c r="B66" s="178" t="str">
        <f>IF($A66="","",所属情報入力シート!$A$2)</f>
        <v/>
      </c>
      <c r="C66" s="178"/>
      <c r="D66" s="178"/>
      <c r="E66" s="178" t="str">
        <f>IF($A66="","",VLOOKUP($A66,選手情報入力シート!$A$3:$M$246,2,FALSE))</f>
        <v/>
      </c>
      <c r="F66" s="178" t="str">
        <f>IF($A66="","",VLOOKUP($A66,選手情報入力シート!$A$3:$M$246,3,FALSE)&amp;" "&amp;VLOOKUP($A66,選手情報入力シート!$A$3:$M$246,4,FALSE))</f>
        <v/>
      </c>
      <c r="G66" s="178" t="str">
        <f>IF($A66="","",ASC(VLOOKUP($A66,選手情報入力シート!$A$3:$M$246,5,FALSE)))</f>
        <v/>
      </c>
      <c r="H66" s="178"/>
      <c r="I66" s="178" t="str">
        <f>IF($A66="","",ASC(VLOOKUP($A66,選手情報入力シート!$A$3:$M$246,6,FALSE)))</f>
        <v/>
      </c>
      <c r="J66" s="178" t="str">
        <f>IF($A66="","",VLOOKUP($A66,選手情報入力シート!$A$3:$M$246,7,FALSE))</f>
        <v/>
      </c>
      <c r="K66" s="178" t="str">
        <f>IF($A66="","",VLOOKUP($A66,選手情報入力シート!$A$3:$M$246,8,FALSE))</f>
        <v/>
      </c>
      <c r="L66" s="178" t="str">
        <f>IF($A66="","",VLOOKUP($A66,選手情報入力シート!$A$3:$M$246,9,FALSE))</f>
        <v/>
      </c>
      <c r="M66" s="178" t="str">
        <f>IF($A66="","",YEAR(VLOOKUP($A66,選手情報入力シート!$A$3:$M$246,10,FALSE)))</f>
        <v/>
      </c>
      <c r="N66" s="265" t="str">
        <f>IF($A66="","",IF(MONTH(VLOOKUP($A66,選手情報入力シート!$A$3:$M$246,10,FALSE))&lt;10,"0"&amp;MONTH(VLOOKUP($A66,選手情報入力シート!$A$3:$M$246,10,FALSE))*100+DAY(VLOOKUP($A66,選手情報入力シート!$A$3:$M$246,10,FALSE)),MONTH(VLOOKUP($A66,選手情報入力シート!$A$3:$M$246,10,FALSE))*100+DAY(VLOOKUP($A66,選手情報入力シート!$A$3:$M$246,10,FALSE))))</f>
        <v/>
      </c>
      <c r="O66" s="178" t="str">
        <f>IF($A66="","",VLOOKUP($A66,選手情報入力シート!$A$3:$M$246,12,FALSE))</f>
        <v/>
      </c>
      <c r="P66" s="178" t="str">
        <f>IF($A66="","",VLOOKUP($A66,選手情報入力シート!$A$3:$M$246,11,FALSE))</f>
        <v/>
      </c>
      <c r="AF66" s="178" t="str">
        <f>IF(データとりまとめシート!$A85="","",データとりまとめシート!$A85)</f>
        <v/>
      </c>
      <c r="AG66" s="178" t="str">
        <f>IF($AF66="","",VLOOKUP($AF66,NANS取り込みシート!$A:$P,2,FALSE))</f>
        <v/>
      </c>
      <c r="AH66" s="178"/>
      <c r="AI66" s="178"/>
      <c r="AJ66" s="178" t="str">
        <f>IF($AF66="","",VLOOKUP($AF66,NANS取り込みシート!$A:$P,5,FALSE))</f>
        <v/>
      </c>
      <c r="AK66" s="178" t="str">
        <f>IF($AF66="","",VLOOKUP($AF66,NANS取り込みシート!$A:$P,6,FALSE))</f>
        <v/>
      </c>
      <c r="AL66" s="178" t="str">
        <f>IF($AF66="","",VLOOKUP($AF66,NANS取り込みシート!$A:$P,7,FALSE))</f>
        <v/>
      </c>
      <c r="AM66" s="178"/>
      <c r="AN66" s="178" t="str">
        <f>IF($AF66="","",VLOOKUP($AF66,NANS取り込みシート!$A:$P,9,FALSE))</f>
        <v/>
      </c>
      <c r="AO66" s="178" t="str">
        <f>IF($AF66="","",VLOOKUP($AF66,NANS取り込みシート!$A:$P,10,FALSE))</f>
        <v/>
      </c>
      <c r="AP66" s="178" t="str">
        <f>IF($AF66="","",VLOOKUP($AF66,NANS取り込みシート!$A:$P,11,FALSE))</f>
        <v/>
      </c>
      <c r="AQ66" s="178" t="str">
        <f>IF($AF66="","",VLOOKUP($AF66,NANS取り込みシート!$A:$P,12,FALSE))</f>
        <v/>
      </c>
      <c r="AR66" s="178" t="str">
        <f>IF($AF66="","",VLOOKUP($AF66,NANS取り込みシート!$A:$P,13,FALSE))</f>
        <v/>
      </c>
      <c r="AS66" s="265" t="str">
        <f>IF($AF66="","",VLOOKUP($AF66,NANS取り込みシート!$A:$P,14,FALSE))</f>
        <v/>
      </c>
      <c r="AT66" s="178" t="str">
        <f>IF($AF66="","",VLOOKUP($AF66,NANS取り込みシート!$A:$P,15,FALSE))</f>
        <v/>
      </c>
      <c r="AU66" s="265" t="str">
        <f>IF($AF66="","",VLOOKUP($AF66,NANS取り込みシート!$A:$P,16,FALSE))</f>
        <v/>
      </c>
      <c r="AV66" s="178" t="str">
        <f>IF(データとりまとめシート!$E85="","",データとりまとめシート!$E85)</f>
        <v/>
      </c>
      <c r="AW66" s="264" t="str">
        <f>IF(データとりまとめシート!$G85="","",データとりまとめシート!$G85)</f>
        <v/>
      </c>
      <c r="AX66" s="178" t="str">
        <f t="shared" si="2"/>
        <v/>
      </c>
      <c r="AY66" s="178" t="str">
        <f t="shared" si="3"/>
        <v/>
      </c>
      <c r="AZ66" s="178" t="str">
        <f>IF(データとりまとめシート!$I85="","",データとりまとめシート!$I85)</f>
        <v/>
      </c>
      <c r="BA66" s="264" t="str">
        <f>IF(データとりまとめシート!$K85="","",データとりまとめシート!$K85)</f>
        <v/>
      </c>
      <c r="BB66" s="178" t="str">
        <f t="shared" si="4"/>
        <v/>
      </c>
      <c r="BC66" s="178" t="str">
        <f t="shared" si="5"/>
        <v/>
      </c>
      <c r="BD66" s="178" t="str">
        <f>IF($AF66="","",IF(COUNTIF(データとりまとめシート!$B$12:$B$17,NANS取り込みシート!$AF66)=1,データとりまとめシート!$W$24,IF(COUNTIF(データとりまとめシート!$B$3:$B$8,NANS取り込みシート!$AF66)=1,データとりまとめシート!$W$25,IF(COUNTIF(データとりまとめシート!$H$12:$H$17,NANS取り込みシート!$AF66)=1,データとりまとめシート!$W$26,IF(COUNTIF(データとりまとめシート!$H$3:$H$8,NANS取り込みシート!$AF66)=1,データとりまとめシート!$W$27,"")))))</f>
        <v/>
      </c>
      <c r="BE66" s="264" t="str">
        <f>IF(BD66=データとりまとめシート!$W$24,IF(データとりまとめシート!$E$12="","",データとりまとめシート!$E$12),"")&amp;IF(BD66=データとりまとめシート!$W$25,IF(データとりまとめシート!$E$3="","",データとりまとめシート!$E$3),"")&amp;IF(BD66=データとりまとめシート!$W$26,IF(データとりまとめシート!$K$12="","",データとりまとめシート!$K$12),"")&amp;IF(BD66=データとりまとめシート!$W$27,IF(データとりまとめシート!$K$3="","",データとりまとめシート!$K$3),"")</f>
        <v/>
      </c>
      <c r="BF66" s="178" t="str">
        <f t="shared" si="6"/>
        <v/>
      </c>
      <c r="BG66" s="178" t="str">
        <f t="shared" si="7"/>
        <v/>
      </c>
    </row>
    <row r="67" spans="1:59">
      <c r="A67" s="178" t="str">
        <f>IF(選手情報入力シート!A67="","",選手情報入力シート!A67)</f>
        <v/>
      </c>
      <c r="B67" s="178" t="str">
        <f>IF($A67="","",所属情報入力シート!$A$2)</f>
        <v/>
      </c>
      <c r="C67" s="178"/>
      <c r="D67" s="178"/>
      <c r="E67" s="178" t="str">
        <f>IF($A67="","",VLOOKUP($A67,選手情報入力シート!$A$3:$M$246,2,FALSE))</f>
        <v/>
      </c>
      <c r="F67" s="178" t="str">
        <f>IF($A67="","",VLOOKUP($A67,選手情報入力シート!$A$3:$M$246,3,FALSE)&amp;" "&amp;VLOOKUP($A67,選手情報入力シート!$A$3:$M$246,4,FALSE))</f>
        <v/>
      </c>
      <c r="G67" s="178" t="str">
        <f>IF($A67="","",ASC(VLOOKUP($A67,選手情報入力シート!$A$3:$M$246,5,FALSE)))</f>
        <v/>
      </c>
      <c r="H67" s="178"/>
      <c r="I67" s="178" t="str">
        <f>IF($A67="","",ASC(VLOOKUP($A67,選手情報入力シート!$A$3:$M$246,6,FALSE)))</f>
        <v/>
      </c>
      <c r="J67" s="178" t="str">
        <f>IF($A67="","",VLOOKUP($A67,選手情報入力シート!$A$3:$M$246,7,FALSE))</f>
        <v/>
      </c>
      <c r="K67" s="178" t="str">
        <f>IF($A67="","",VLOOKUP($A67,選手情報入力シート!$A$3:$M$246,8,FALSE))</f>
        <v/>
      </c>
      <c r="L67" s="178" t="str">
        <f>IF($A67="","",VLOOKUP($A67,選手情報入力シート!$A$3:$M$246,9,FALSE))</f>
        <v/>
      </c>
      <c r="M67" s="178" t="str">
        <f>IF($A67="","",YEAR(VLOOKUP($A67,選手情報入力シート!$A$3:$M$246,10,FALSE)))</f>
        <v/>
      </c>
      <c r="N67" s="265" t="str">
        <f>IF($A67="","",IF(MONTH(VLOOKUP($A67,選手情報入力シート!$A$3:$M$246,10,FALSE))&lt;10,"0"&amp;MONTH(VLOOKUP($A67,選手情報入力シート!$A$3:$M$246,10,FALSE))*100+DAY(VLOOKUP($A67,選手情報入力シート!$A$3:$M$246,10,FALSE)),MONTH(VLOOKUP($A67,選手情報入力シート!$A$3:$M$246,10,FALSE))*100+DAY(VLOOKUP($A67,選手情報入力シート!$A$3:$M$246,10,FALSE))))</f>
        <v/>
      </c>
      <c r="O67" s="178" t="str">
        <f>IF($A67="","",VLOOKUP($A67,選手情報入力シート!$A$3:$M$246,12,FALSE))</f>
        <v/>
      </c>
      <c r="P67" s="178" t="str">
        <f>IF($A67="","",VLOOKUP($A67,選手情報入力シート!$A$3:$M$246,11,FALSE))</f>
        <v/>
      </c>
      <c r="AF67" s="178" t="str">
        <f>IF(データとりまとめシート!$A86="","",データとりまとめシート!$A86)</f>
        <v/>
      </c>
      <c r="AG67" s="178" t="str">
        <f>IF($AF67="","",VLOOKUP($AF67,NANS取り込みシート!$A:$P,2,FALSE))</f>
        <v/>
      </c>
      <c r="AH67" s="178"/>
      <c r="AI67" s="178"/>
      <c r="AJ67" s="178" t="str">
        <f>IF($AF67="","",VLOOKUP($AF67,NANS取り込みシート!$A:$P,5,FALSE))</f>
        <v/>
      </c>
      <c r="AK67" s="178" t="str">
        <f>IF($AF67="","",VLOOKUP($AF67,NANS取り込みシート!$A:$P,6,FALSE))</f>
        <v/>
      </c>
      <c r="AL67" s="178" t="str">
        <f>IF($AF67="","",VLOOKUP($AF67,NANS取り込みシート!$A:$P,7,FALSE))</f>
        <v/>
      </c>
      <c r="AM67" s="178"/>
      <c r="AN67" s="178" t="str">
        <f>IF($AF67="","",VLOOKUP($AF67,NANS取り込みシート!$A:$P,9,FALSE))</f>
        <v/>
      </c>
      <c r="AO67" s="178" t="str">
        <f>IF($AF67="","",VLOOKUP($AF67,NANS取り込みシート!$A:$P,10,FALSE))</f>
        <v/>
      </c>
      <c r="AP67" s="178" t="str">
        <f>IF($AF67="","",VLOOKUP($AF67,NANS取り込みシート!$A:$P,11,FALSE))</f>
        <v/>
      </c>
      <c r="AQ67" s="178" t="str">
        <f>IF($AF67="","",VLOOKUP($AF67,NANS取り込みシート!$A:$P,12,FALSE))</f>
        <v/>
      </c>
      <c r="AR67" s="178" t="str">
        <f>IF($AF67="","",VLOOKUP($AF67,NANS取り込みシート!$A:$P,13,FALSE))</f>
        <v/>
      </c>
      <c r="AS67" s="265" t="str">
        <f>IF($AF67="","",VLOOKUP($AF67,NANS取り込みシート!$A:$P,14,FALSE))</f>
        <v/>
      </c>
      <c r="AT67" s="178" t="str">
        <f>IF($AF67="","",VLOOKUP($AF67,NANS取り込みシート!$A:$P,15,FALSE))</f>
        <v/>
      </c>
      <c r="AU67" s="265" t="str">
        <f>IF($AF67="","",VLOOKUP($AF67,NANS取り込みシート!$A:$P,16,FALSE))</f>
        <v/>
      </c>
      <c r="AV67" s="178" t="str">
        <f>IF(データとりまとめシート!$E86="","",データとりまとめシート!$E86)</f>
        <v/>
      </c>
      <c r="AW67" s="264" t="str">
        <f>IF(データとりまとめシート!$G86="","",データとりまとめシート!$G86)</f>
        <v/>
      </c>
      <c r="AX67" s="178" t="str">
        <f t="shared" si="2"/>
        <v/>
      </c>
      <c r="AY67" s="178" t="str">
        <f t="shared" si="3"/>
        <v/>
      </c>
      <c r="AZ67" s="178" t="str">
        <f>IF(データとりまとめシート!$I86="","",データとりまとめシート!$I86)</f>
        <v/>
      </c>
      <c r="BA67" s="264" t="str">
        <f>IF(データとりまとめシート!$K86="","",データとりまとめシート!$K86)</f>
        <v/>
      </c>
      <c r="BB67" s="178" t="str">
        <f t="shared" si="4"/>
        <v/>
      </c>
      <c r="BC67" s="178" t="str">
        <f t="shared" si="5"/>
        <v/>
      </c>
      <c r="BD67" s="178" t="str">
        <f>IF($AF67="","",IF(COUNTIF(データとりまとめシート!$B$12:$B$17,NANS取り込みシート!$AF67)=1,データとりまとめシート!$W$24,IF(COUNTIF(データとりまとめシート!$B$3:$B$8,NANS取り込みシート!$AF67)=1,データとりまとめシート!$W$25,IF(COUNTIF(データとりまとめシート!$H$12:$H$17,NANS取り込みシート!$AF67)=1,データとりまとめシート!$W$26,IF(COUNTIF(データとりまとめシート!$H$3:$H$8,NANS取り込みシート!$AF67)=1,データとりまとめシート!$W$27,"")))))</f>
        <v/>
      </c>
      <c r="BE67" s="264" t="str">
        <f>IF(BD67=データとりまとめシート!$W$24,IF(データとりまとめシート!$E$12="","",データとりまとめシート!$E$12),"")&amp;IF(BD67=データとりまとめシート!$W$25,IF(データとりまとめシート!$E$3="","",データとりまとめシート!$E$3),"")&amp;IF(BD67=データとりまとめシート!$W$26,IF(データとりまとめシート!$K$12="","",データとりまとめシート!$K$12),"")&amp;IF(BD67=データとりまとめシート!$W$27,IF(データとりまとめシート!$K$3="","",データとりまとめシート!$K$3),"")</f>
        <v/>
      </c>
      <c r="BF67" s="178" t="str">
        <f t="shared" si="6"/>
        <v/>
      </c>
      <c r="BG67" s="178" t="str">
        <f t="shared" si="7"/>
        <v/>
      </c>
    </row>
    <row r="68" spans="1:59">
      <c r="A68" s="178" t="str">
        <f>IF(選手情報入力シート!A68="","",選手情報入力シート!A68)</f>
        <v/>
      </c>
      <c r="B68" s="178" t="str">
        <f>IF($A68="","",所属情報入力シート!$A$2)</f>
        <v/>
      </c>
      <c r="C68" s="178"/>
      <c r="D68" s="178"/>
      <c r="E68" s="178" t="str">
        <f>IF($A68="","",VLOOKUP($A68,選手情報入力シート!$A$3:$M$246,2,FALSE))</f>
        <v/>
      </c>
      <c r="F68" s="178" t="str">
        <f>IF($A68="","",VLOOKUP($A68,選手情報入力シート!$A$3:$M$246,3,FALSE)&amp;" "&amp;VLOOKUP($A68,選手情報入力シート!$A$3:$M$246,4,FALSE))</f>
        <v/>
      </c>
      <c r="G68" s="178" t="str">
        <f>IF($A68="","",ASC(VLOOKUP($A68,選手情報入力シート!$A$3:$M$246,5,FALSE)))</f>
        <v/>
      </c>
      <c r="H68" s="178"/>
      <c r="I68" s="178" t="str">
        <f>IF($A68="","",ASC(VLOOKUP($A68,選手情報入力シート!$A$3:$M$246,6,FALSE)))</f>
        <v/>
      </c>
      <c r="J68" s="178" t="str">
        <f>IF($A68="","",VLOOKUP($A68,選手情報入力シート!$A$3:$M$246,7,FALSE))</f>
        <v/>
      </c>
      <c r="K68" s="178" t="str">
        <f>IF($A68="","",VLOOKUP($A68,選手情報入力シート!$A$3:$M$246,8,FALSE))</f>
        <v/>
      </c>
      <c r="L68" s="178" t="str">
        <f>IF($A68="","",VLOOKUP($A68,選手情報入力シート!$A$3:$M$246,9,FALSE))</f>
        <v/>
      </c>
      <c r="M68" s="178" t="str">
        <f>IF($A68="","",YEAR(VLOOKUP($A68,選手情報入力シート!$A$3:$M$246,10,FALSE)))</f>
        <v/>
      </c>
      <c r="N68" s="265" t="str">
        <f>IF($A68="","",IF(MONTH(VLOOKUP($A68,選手情報入力シート!$A$3:$M$246,10,FALSE))&lt;10,"0"&amp;MONTH(VLOOKUP($A68,選手情報入力シート!$A$3:$M$246,10,FALSE))*100+DAY(VLOOKUP($A68,選手情報入力シート!$A$3:$M$246,10,FALSE)),MONTH(VLOOKUP($A68,選手情報入力シート!$A$3:$M$246,10,FALSE))*100+DAY(VLOOKUP($A68,選手情報入力シート!$A$3:$M$246,10,FALSE))))</f>
        <v/>
      </c>
      <c r="O68" s="178" t="str">
        <f>IF($A68="","",VLOOKUP($A68,選手情報入力シート!$A$3:$M$246,12,FALSE))</f>
        <v/>
      </c>
      <c r="P68" s="178" t="str">
        <f>IF($A68="","",VLOOKUP($A68,選手情報入力シート!$A$3:$M$246,11,FALSE))</f>
        <v/>
      </c>
      <c r="AF68" s="178" t="str">
        <f>IF(データとりまとめシート!$A87="","",データとりまとめシート!$A87)</f>
        <v/>
      </c>
      <c r="AG68" s="178" t="str">
        <f>IF($AF68="","",VLOOKUP($AF68,NANS取り込みシート!$A:$P,2,FALSE))</f>
        <v/>
      </c>
      <c r="AH68" s="178"/>
      <c r="AI68" s="178"/>
      <c r="AJ68" s="178" t="str">
        <f>IF($AF68="","",VLOOKUP($AF68,NANS取り込みシート!$A:$P,5,FALSE))</f>
        <v/>
      </c>
      <c r="AK68" s="178" t="str">
        <f>IF($AF68="","",VLOOKUP($AF68,NANS取り込みシート!$A:$P,6,FALSE))</f>
        <v/>
      </c>
      <c r="AL68" s="178" t="str">
        <f>IF($AF68="","",VLOOKUP($AF68,NANS取り込みシート!$A:$P,7,FALSE))</f>
        <v/>
      </c>
      <c r="AM68" s="178"/>
      <c r="AN68" s="178" t="str">
        <f>IF($AF68="","",VLOOKUP($AF68,NANS取り込みシート!$A:$P,9,FALSE))</f>
        <v/>
      </c>
      <c r="AO68" s="178" t="str">
        <f>IF($AF68="","",VLOOKUP($AF68,NANS取り込みシート!$A:$P,10,FALSE))</f>
        <v/>
      </c>
      <c r="AP68" s="178" t="str">
        <f>IF($AF68="","",VLOOKUP($AF68,NANS取り込みシート!$A:$P,11,FALSE))</f>
        <v/>
      </c>
      <c r="AQ68" s="178" t="str">
        <f>IF($AF68="","",VLOOKUP($AF68,NANS取り込みシート!$A:$P,12,FALSE))</f>
        <v/>
      </c>
      <c r="AR68" s="178" t="str">
        <f>IF($AF68="","",VLOOKUP($AF68,NANS取り込みシート!$A:$P,13,FALSE))</f>
        <v/>
      </c>
      <c r="AS68" s="265" t="str">
        <f>IF($AF68="","",VLOOKUP($AF68,NANS取り込みシート!$A:$P,14,FALSE))</f>
        <v/>
      </c>
      <c r="AT68" s="178" t="str">
        <f>IF($AF68="","",VLOOKUP($AF68,NANS取り込みシート!$A:$P,15,FALSE))</f>
        <v/>
      </c>
      <c r="AU68" s="265" t="str">
        <f>IF($AF68="","",VLOOKUP($AF68,NANS取り込みシート!$A:$P,16,FALSE))</f>
        <v/>
      </c>
      <c r="AV68" s="178" t="str">
        <f>IF(データとりまとめシート!$E87="","",データとりまとめシート!$E87)</f>
        <v/>
      </c>
      <c r="AW68" s="264" t="str">
        <f>IF(データとりまとめシート!$G87="","",データとりまとめシート!$G87)</f>
        <v/>
      </c>
      <c r="AX68" s="178" t="str">
        <f t="shared" ref="AX68:AX131" si="18">IF(AV68="","",0)</f>
        <v/>
      </c>
      <c r="AY68" s="178" t="str">
        <f t="shared" ref="AY68:AY131" si="19">IF(AV68="","",IF(AW68="",0,2))</f>
        <v/>
      </c>
      <c r="AZ68" s="178" t="str">
        <f>IF(データとりまとめシート!$I87="","",データとりまとめシート!$I87)</f>
        <v/>
      </c>
      <c r="BA68" s="264" t="str">
        <f>IF(データとりまとめシート!$K87="","",データとりまとめシート!$K87)</f>
        <v/>
      </c>
      <c r="BB68" s="178" t="str">
        <f t="shared" ref="BB68:BB131" si="20">IF(AZ68="","",0)</f>
        <v/>
      </c>
      <c r="BC68" s="178" t="str">
        <f t="shared" ref="BC68:BC131" si="21">IF(AZ68="","",IF(BA68="",0,2))</f>
        <v/>
      </c>
      <c r="BD68" s="178" t="str">
        <f>IF($AF68="","",IF(COUNTIF(データとりまとめシート!$B$12:$B$17,NANS取り込みシート!$AF68)=1,データとりまとめシート!$W$24,IF(COUNTIF(データとりまとめシート!$B$3:$B$8,NANS取り込みシート!$AF68)=1,データとりまとめシート!$W$25,IF(COUNTIF(データとりまとめシート!$H$12:$H$17,NANS取り込みシート!$AF68)=1,データとりまとめシート!$W$26,IF(COUNTIF(データとりまとめシート!$H$3:$H$8,NANS取り込みシート!$AF68)=1,データとりまとめシート!$W$27,"")))))</f>
        <v/>
      </c>
      <c r="BE68" s="264" t="str">
        <f>IF(BD68=データとりまとめシート!$W$24,IF(データとりまとめシート!$E$12="","",データとりまとめシート!$E$12),"")&amp;IF(BD68=データとりまとめシート!$W$25,IF(データとりまとめシート!$E$3="","",データとりまとめシート!$E$3),"")&amp;IF(BD68=データとりまとめシート!$W$26,IF(データとりまとめシート!$K$12="","",データとりまとめシート!$K$12),"")&amp;IF(BD68=データとりまとめシート!$W$27,IF(データとりまとめシート!$K$3="","",データとりまとめシート!$K$3),"")</f>
        <v/>
      </c>
      <c r="BF68" s="178" t="str">
        <f t="shared" ref="BF68:BF131" si="22">IF(BD68="","",0)</f>
        <v/>
      </c>
      <c r="BG68" s="178" t="str">
        <f t="shared" ref="BG68:BG131" si="23">IF(BD68="","",IF(BE68="",0,2))</f>
        <v/>
      </c>
    </row>
    <row r="69" spans="1:59">
      <c r="A69" s="178" t="str">
        <f>IF(選手情報入力シート!A69="","",選手情報入力シート!A69)</f>
        <v/>
      </c>
      <c r="B69" s="178" t="str">
        <f>IF($A69="","",所属情報入力シート!$A$2)</f>
        <v/>
      </c>
      <c r="C69" s="178"/>
      <c r="D69" s="178"/>
      <c r="E69" s="178" t="str">
        <f>IF($A69="","",VLOOKUP($A69,選手情報入力シート!$A$3:$M$246,2,FALSE))</f>
        <v/>
      </c>
      <c r="F69" s="178" t="str">
        <f>IF($A69="","",VLOOKUP($A69,選手情報入力シート!$A$3:$M$246,3,FALSE)&amp;" "&amp;VLOOKUP($A69,選手情報入力シート!$A$3:$M$246,4,FALSE))</f>
        <v/>
      </c>
      <c r="G69" s="178" t="str">
        <f>IF($A69="","",ASC(VLOOKUP($A69,選手情報入力シート!$A$3:$M$246,5,FALSE)))</f>
        <v/>
      </c>
      <c r="H69" s="178"/>
      <c r="I69" s="178" t="str">
        <f>IF($A69="","",ASC(VLOOKUP($A69,選手情報入力シート!$A$3:$M$246,6,FALSE)))</f>
        <v/>
      </c>
      <c r="J69" s="178" t="str">
        <f>IF($A69="","",VLOOKUP($A69,選手情報入力シート!$A$3:$M$246,7,FALSE))</f>
        <v/>
      </c>
      <c r="K69" s="178" t="str">
        <f>IF($A69="","",VLOOKUP($A69,選手情報入力シート!$A$3:$M$246,8,FALSE))</f>
        <v/>
      </c>
      <c r="L69" s="178" t="str">
        <f>IF($A69="","",VLOOKUP($A69,選手情報入力シート!$A$3:$M$246,9,FALSE))</f>
        <v/>
      </c>
      <c r="M69" s="178" t="str">
        <f>IF($A69="","",YEAR(VLOOKUP($A69,選手情報入力シート!$A$3:$M$246,10,FALSE)))</f>
        <v/>
      </c>
      <c r="N69" s="265" t="str">
        <f>IF($A69="","",IF(MONTH(VLOOKUP($A69,選手情報入力シート!$A$3:$M$246,10,FALSE))&lt;10,"0"&amp;MONTH(VLOOKUP($A69,選手情報入力シート!$A$3:$M$246,10,FALSE))*100+DAY(VLOOKUP($A69,選手情報入力シート!$A$3:$M$246,10,FALSE)),MONTH(VLOOKUP($A69,選手情報入力シート!$A$3:$M$246,10,FALSE))*100+DAY(VLOOKUP($A69,選手情報入力シート!$A$3:$M$246,10,FALSE))))</f>
        <v/>
      </c>
      <c r="O69" s="178" t="str">
        <f>IF($A69="","",VLOOKUP($A69,選手情報入力シート!$A$3:$M$246,12,FALSE))</f>
        <v/>
      </c>
      <c r="P69" s="178" t="str">
        <f>IF($A69="","",VLOOKUP($A69,選手情報入力シート!$A$3:$M$246,11,FALSE))</f>
        <v/>
      </c>
      <c r="AF69" s="178" t="str">
        <f>IF(データとりまとめシート!$A88="","",データとりまとめシート!$A88)</f>
        <v/>
      </c>
      <c r="AG69" s="178" t="str">
        <f>IF($AF69="","",VLOOKUP($AF69,NANS取り込みシート!$A:$P,2,FALSE))</f>
        <v/>
      </c>
      <c r="AH69" s="178"/>
      <c r="AI69" s="178"/>
      <c r="AJ69" s="178" t="str">
        <f>IF($AF69="","",VLOOKUP($AF69,NANS取り込みシート!$A:$P,5,FALSE))</f>
        <v/>
      </c>
      <c r="AK69" s="178" t="str">
        <f>IF($AF69="","",VLOOKUP($AF69,NANS取り込みシート!$A:$P,6,FALSE))</f>
        <v/>
      </c>
      <c r="AL69" s="178" t="str">
        <f>IF($AF69="","",VLOOKUP($AF69,NANS取り込みシート!$A:$P,7,FALSE))</f>
        <v/>
      </c>
      <c r="AM69" s="178"/>
      <c r="AN69" s="178" t="str">
        <f>IF($AF69="","",VLOOKUP($AF69,NANS取り込みシート!$A:$P,9,FALSE))</f>
        <v/>
      </c>
      <c r="AO69" s="178" t="str">
        <f>IF($AF69="","",VLOOKUP($AF69,NANS取り込みシート!$A:$P,10,FALSE))</f>
        <v/>
      </c>
      <c r="AP69" s="178" t="str">
        <f>IF($AF69="","",VLOOKUP($AF69,NANS取り込みシート!$A:$P,11,FALSE))</f>
        <v/>
      </c>
      <c r="AQ69" s="178" t="str">
        <f>IF($AF69="","",VLOOKUP($AF69,NANS取り込みシート!$A:$P,12,FALSE))</f>
        <v/>
      </c>
      <c r="AR69" s="178" t="str">
        <f>IF($AF69="","",VLOOKUP($AF69,NANS取り込みシート!$A:$P,13,FALSE))</f>
        <v/>
      </c>
      <c r="AS69" s="265" t="str">
        <f>IF($AF69="","",VLOOKUP($AF69,NANS取り込みシート!$A:$P,14,FALSE))</f>
        <v/>
      </c>
      <c r="AT69" s="178" t="str">
        <f>IF($AF69="","",VLOOKUP($AF69,NANS取り込みシート!$A:$P,15,FALSE))</f>
        <v/>
      </c>
      <c r="AU69" s="265" t="str">
        <f>IF($AF69="","",VLOOKUP($AF69,NANS取り込みシート!$A:$P,16,FALSE))</f>
        <v/>
      </c>
      <c r="AV69" s="178" t="str">
        <f>IF(データとりまとめシート!$E88="","",データとりまとめシート!$E88)</f>
        <v/>
      </c>
      <c r="AW69" s="264" t="str">
        <f>IF(データとりまとめシート!$G88="","",データとりまとめシート!$G88)</f>
        <v/>
      </c>
      <c r="AX69" s="178" t="str">
        <f t="shared" si="18"/>
        <v/>
      </c>
      <c r="AY69" s="178" t="str">
        <f t="shared" si="19"/>
        <v/>
      </c>
      <c r="AZ69" s="178" t="str">
        <f>IF(データとりまとめシート!$I88="","",データとりまとめシート!$I88)</f>
        <v/>
      </c>
      <c r="BA69" s="264" t="str">
        <f>IF(データとりまとめシート!$K88="","",データとりまとめシート!$K88)</f>
        <v/>
      </c>
      <c r="BB69" s="178" t="str">
        <f t="shared" si="20"/>
        <v/>
      </c>
      <c r="BC69" s="178" t="str">
        <f t="shared" si="21"/>
        <v/>
      </c>
      <c r="BD69" s="178" t="str">
        <f>IF($AF69="","",IF(COUNTIF(データとりまとめシート!$B$12:$B$17,NANS取り込みシート!$AF69)=1,データとりまとめシート!$W$24,IF(COUNTIF(データとりまとめシート!$B$3:$B$8,NANS取り込みシート!$AF69)=1,データとりまとめシート!$W$25,IF(COUNTIF(データとりまとめシート!$H$12:$H$17,NANS取り込みシート!$AF69)=1,データとりまとめシート!$W$26,IF(COUNTIF(データとりまとめシート!$H$3:$H$8,NANS取り込みシート!$AF69)=1,データとりまとめシート!$W$27,"")))))</f>
        <v/>
      </c>
      <c r="BE69" s="264" t="str">
        <f>IF(BD69=データとりまとめシート!$W$24,IF(データとりまとめシート!$E$12="","",データとりまとめシート!$E$12),"")&amp;IF(BD69=データとりまとめシート!$W$25,IF(データとりまとめシート!$E$3="","",データとりまとめシート!$E$3),"")&amp;IF(BD69=データとりまとめシート!$W$26,IF(データとりまとめシート!$K$12="","",データとりまとめシート!$K$12),"")&amp;IF(BD69=データとりまとめシート!$W$27,IF(データとりまとめシート!$K$3="","",データとりまとめシート!$K$3),"")</f>
        <v/>
      </c>
      <c r="BF69" s="178" t="str">
        <f t="shared" si="22"/>
        <v/>
      </c>
      <c r="BG69" s="178" t="str">
        <f t="shared" si="23"/>
        <v/>
      </c>
    </row>
    <row r="70" spans="1:59">
      <c r="A70" s="178" t="str">
        <f>IF(選手情報入力シート!A70="","",選手情報入力シート!A70)</f>
        <v/>
      </c>
      <c r="B70" s="178" t="str">
        <f>IF($A70="","",所属情報入力シート!$A$2)</f>
        <v/>
      </c>
      <c r="C70" s="178"/>
      <c r="D70" s="178"/>
      <c r="E70" s="178" t="str">
        <f>IF($A70="","",VLOOKUP($A70,選手情報入力シート!$A$3:$M$246,2,FALSE))</f>
        <v/>
      </c>
      <c r="F70" s="178" t="str">
        <f>IF($A70="","",VLOOKUP($A70,選手情報入力シート!$A$3:$M$246,3,FALSE)&amp;" "&amp;VLOOKUP($A70,選手情報入力シート!$A$3:$M$246,4,FALSE))</f>
        <v/>
      </c>
      <c r="G70" s="178" t="str">
        <f>IF($A70="","",ASC(VLOOKUP($A70,選手情報入力シート!$A$3:$M$246,5,FALSE)))</f>
        <v/>
      </c>
      <c r="H70" s="178"/>
      <c r="I70" s="178" t="str">
        <f>IF($A70="","",ASC(VLOOKUP($A70,選手情報入力シート!$A$3:$M$246,6,FALSE)))</f>
        <v/>
      </c>
      <c r="J70" s="178" t="str">
        <f>IF($A70="","",VLOOKUP($A70,選手情報入力シート!$A$3:$M$246,7,FALSE))</f>
        <v/>
      </c>
      <c r="K70" s="178" t="str">
        <f>IF($A70="","",VLOOKUP($A70,選手情報入力シート!$A$3:$M$246,8,FALSE))</f>
        <v/>
      </c>
      <c r="L70" s="178" t="str">
        <f>IF($A70="","",VLOOKUP($A70,選手情報入力シート!$A$3:$M$246,9,FALSE))</f>
        <v/>
      </c>
      <c r="M70" s="178" t="str">
        <f>IF($A70="","",YEAR(VLOOKUP($A70,選手情報入力シート!$A$3:$M$246,10,FALSE)))</f>
        <v/>
      </c>
      <c r="N70" s="265" t="str">
        <f>IF($A70="","",IF(MONTH(VLOOKUP($A70,選手情報入力シート!$A$3:$M$246,10,FALSE))&lt;10,"0"&amp;MONTH(VLOOKUP($A70,選手情報入力シート!$A$3:$M$246,10,FALSE))*100+DAY(VLOOKUP($A70,選手情報入力シート!$A$3:$M$246,10,FALSE)),MONTH(VLOOKUP($A70,選手情報入力シート!$A$3:$M$246,10,FALSE))*100+DAY(VLOOKUP($A70,選手情報入力シート!$A$3:$M$246,10,FALSE))))</f>
        <v/>
      </c>
      <c r="O70" s="178" t="str">
        <f>IF($A70="","",VLOOKUP($A70,選手情報入力シート!$A$3:$M$246,12,FALSE))</f>
        <v/>
      </c>
      <c r="P70" s="178" t="str">
        <f>IF($A70="","",VLOOKUP($A70,選手情報入力シート!$A$3:$M$246,11,FALSE))</f>
        <v/>
      </c>
      <c r="AF70" s="178" t="str">
        <f>IF(データとりまとめシート!$A89="","",データとりまとめシート!$A89)</f>
        <v/>
      </c>
      <c r="AG70" s="178" t="str">
        <f>IF($AF70="","",VLOOKUP($AF70,NANS取り込みシート!$A:$P,2,FALSE))</f>
        <v/>
      </c>
      <c r="AH70" s="178"/>
      <c r="AI70" s="178"/>
      <c r="AJ70" s="178" t="str">
        <f>IF($AF70="","",VLOOKUP($AF70,NANS取り込みシート!$A:$P,5,FALSE))</f>
        <v/>
      </c>
      <c r="AK70" s="178" t="str">
        <f>IF($AF70="","",VLOOKUP($AF70,NANS取り込みシート!$A:$P,6,FALSE))</f>
        <v/>
      </c>
      <c r="AL70" s="178" t="str">
        <f>IF($AF70="","",VLOOKUP($AF70,NANS取り込みシート!$A:$P,7,FALSE))</f>
        <v/>
      </c>
      <c r="AM70" s="178"/>
      <c r="AN70" s="178" t="str">
        <f>IF($AF70="","",VLOOKUP($AF70,NANS取り込みシート!$A:$P,9,FALSE))</f>
        <v/>
      </c>
      <c r="AO70" s="178" t="str">
        <f>IF($AF70="","",VLOOKUP($AF70,NANS取り込みシート!$A:$P,10,FALSE))</f>
        <v/>
      </c>
      <c r="AP70" s="178" t="str">
        <f>IF($AF70="","",VLOOKUP($AF70,NANS取り込みシート!$A:$P,11,FALSE))</f>
        <v/>
      </c>
      <c r="AQ70" s="178" t="str">
        <f>IF($AF70="","",VLOOKUP($AF70,NANS取り込みシート!$A:$P,12,FALSE))</f>
        <v/>
      </c>
      <c r="AR70" s="178" t="str">
        <f>IF($AF70="","",VLOOKUP($AF70,NANS取り込みシート!$A:$P,13,FALSE))</f>
        <v/>
      </c>
      <c r="AS70" s="265" t="str">
        <f>IF($AF70="","",VLOOKUP($AF70,NANS取り込みシート!$A:$P,14,FALSE))</f>
        <v/>
      </c>
      <c r="AT70" s="178" t="str">
        <f>IF($AF70="","",VLOOKUP($AF70,NANS取り込みシート!$A:$P,15,FALSE))</f>
        <v/>
      </c>
      <c r="AU70" s="265" t="str">
        <f>IF($AF70="","",VLOOKUP($AF70,NANS取り込みシート!$A:$P,16,FALSE))</f>
        <v/>
      </c>
      <c r="AV70" s="178" t="str">
        <f>IF(データとりまとめシート!$E89="","",データとりまとめシート!$E89)</f>
        <v/>
      </c>
      <c r="AW70" s="264" t="str">
        <f>IF(データとりまとめシート!$G89="","",データとりまとめシート!$G89)</f>
        <v/>
      </c>
      <c r="AX70" s="178" t="str">
        <f t="shared" si="18"/>
        <v/>
      </c>
      <c r="AY70" s="178" t="str">
        <f t="shared" si="19"/>
        <v/>
      </c>
      <c r="AZ70" s="178" t="str">
        <f>IF(データとりまとめシート!$I89="","",データとりまとめシート!$I89)</f>
        <v/>
      </c>
      <c r="BA70" s="264" t="str">
        <f>IF(データとりまとめシート!$K89="","",データとりまとめシート!$K89)</f>
        <v/>
      </c>
      <c r="BB70" s="178" t="str">
        <f t="shared" si="20"/>
        <v/>
      </c>
      <c r="BC70" s="178" t="str">
        <f t="shared" si="21"/>
        <v/>
      </c>
      <c r="BD70" s="178" t="str">
        <f>IF($AF70="","",IF(COUNTIF(データとりまとめシート!$B$12:$B$17,NANS取り込みシート!$AF70)=1,データとりまとめシート!$W$24,IF(COUNTIF(データとりまとめシート!$B$3:$B$8,NANS取り込みシート!$AF70)=1,データとりまとめシート!$W$25,IF(COUNTIF(データとりまとめシート!$H$12:$H$17,NANS取り込みシート!$AF70)=1,データとりまとめシート!$W$26,IF(COUNTIF(データとりまとめシート!$H$3:$H$8,NANS取り込みシート!$AF70)=1,データとりまとめシート!$W$27,"")))))</f>
        <v/>
      </c>
      <c r="BE70" s="264" t="str">
        <f>IF(BD70=データとりまとめシート!$W$24,IF(データとりまとめシート!$E$12="","",データとりまとめシート!$E$12),"")&amp;IF(BD70=データとりまとめシート!$W$25,IF(データとりまとめシート!$E$3="","",データとりまとめシート!$E$3),"")&amp;IF(BD70=データとりまとめシート!$W$26,IF(データとりまとめシート!$K$12="","",データとりまとめシート!$K$12),"")&amp;IF(BD70=データとりまとめシート!$W$27,IF(データとりまとめシート!$K$3="","",データとりまとめシート!$K$3),"")</f>
        <v/>
      </c>
      <c r="BF70" s="178" t="str">
        <f t="shared" si="22"/>
        <v/>
      </c>
      <c r="BG70" s="178" t="str">
        <f t="shared" si="23"/>
        <v/>
      </c>
    </row>
    <row r="71" spans="1:59">
      <c r="A71" s="178" t="str">
        <f>IF(選手情報入力シート!A71="","",選手情報入力シート!A71)</f>
        <v/>
      </c>
      <c r="B71" s="178" t="str">
        <f>IF($A71="","",所属情報入力シート!$A$2)</f>
        <v/>
      </c>
      <c r="C71" s="178"/>
      <c r="D71" s="178"/>
      <c r="E71" s="178" t="str">
        <f>IF($A71="","",VLOOKUP($A71,選手情報入力シート!$A$3:$M$246,2,FALSE))</f>
        <v/>
      </c>
      <c r="F71" s="178" t="str">
        <f>IF($A71="","",VLOOKUP($A71,選手情報入力シート!$A$3:$M$246,3,FALSE)&amp;" "&amp;VLOOKUP($A71,選手情報入力シート!$A$3:$M$246,4,FALSE))</f>
        <v/>
      </c>
      <c r="G71" s="178" t="str">
        <f>IF($A71="","",ASC(VLOOKUP($A71,選手情報入力シート!$A$3:$M$246,5,FALSE)))</f>
        <v/>
      </c>
      <c r="H71" s="178"/>
      <c r="I71" s="178" t="str">
        <f>IF($A71="","",ASC(VLOOKUP($A71,選手情報入力シート!$A$3:$M$246,6,FALSE)))</f>
        <v/>
      </c>
      <c r="J71" s="178" t="str">
        <f>IF($A71="","",VLOOKUP($A71,選手情報入力シート!$A$3:$M$246,7,FALSE))</f>
        <v/>
      </c>
      <c r="K71" s="178" t="str">
        <f>IF($A71="","",VLOOKUP($A71,選手情報入力シート!$A$3:$M$246,8,FALSE))</f>
        <v/>
      </c>
      <c r="L71" s="178" t="str">
        <f>IF($A71="","",VLOOKUP($A71,選手情報入力シート!$A$3:$M$246,9,FALSE))</f>
        <v/>
      </c>
      <c r="M71" s="178" t="str">
        <f>IF($A71="","",YEAR(VLOOKUP($A71,選手情報入力シート!$A$3:$M$246,10,FALSE)))</f>
        <v/>
      </c>
      <c r="N71" s="265" t="str">
        <f>IF($A71="","",IF(MONTH(VLOOKUP($A71,選手情報入力シート!$A$3:$M$246,10,FALSE))&lt;10,"0"&amp;MONTH(VLOOKUP($A71,選手情報入力シート!$A$3:$M$246,10,FALSE))*100+DAY(VLOOKUP($A71,選手情報入力シート!$A$3:$M$246,10,FALSE)),MONTH(VLOOKUP($A71,選手情報入力シート!$A$3:$M$246,10,FALSE))*100+DAY(VLOOKUP($A71,選手情報入力シート!$A$3:$M$246,10,FALSE))))</f>
        <v/>
      </c>
      <c r="O71" s="178" t="str">
        <f>IF($A71="","",VLOOKUP($A71,選手情報入力シート!$A$3:$M$246,12,FALSE))</f>
        <v/>
      </c>
      <c r="P71" s="178" t="str">
        <f>IF($A71="","",VLOOKUP($A71,選手情報入力シート!$A$3:$M$246,11,FALSE))</f>
        <v/>
      </c>
      <c r="AF71" s="178" t="str">
        <f>IF(データとりまとめシート!$A90="","",データとりまとめシート!$A90)</f>
        <v/>
      </c>
      <c r="AG71" s="178" t="str">
        <f>IF($AF71="","",VLOOKUP($AF71,NANS取り込みシート!$A:$P,2,FALSE))</f>
        <v/>
      </c>
      <c r="AH71" s="178"/>
      <c r="AI71" s="178"/>
      <c r="AJ71" s="178" t="str">
        <f>IF($AF71="","",VLOOKUP($AF71,NANS取り込みシート!$A:$P,5,FALSE))</f>
        <v/>
      </c>
      <c r="AK71" s="178" t="str">
        <f>IF($AF71="","",VLOOKUP($AF71,NANS取り込みシート!$A:$P,6,FALSE))</f>
        <v/>
      </c>
      <c r="AL71" s="178" t="str">
        <f>IF($AF71="","",VLOOKUP($AF71,NANS取り込みシート!$A:$P,7,FALSE))</f>
        <v/>
      </c>
      <c r="AM71" s="178"/>
      <c r="AN71" s="178" t="str">
        <f>IF($AF71="","",VLOOKUP($AF71,NANS取り込みシート!$A:$P,9,FALSE))</f>
        <v/>
      </c>
      <c r="AO71" s="178" t="str">
        <f>IF($AF71="","",VLOOKUP($AF71,NANS取り込みシート!$A:$P,10,FALSE))</f>
        <v/>
      </c>
      <c r="AP71" s="178" t="str">
        <f>IF($AF71="","",VLOOKUP($AF71,NANS取り込みシート!$A:$P,11,FALSE))</f>
        <v/>
      </c>
      <c r="AQ71" s="178" t="str">
        <f>IF($AF71="","",VLOOKUP($AF71,NANS取り込みシート!$A:$P,12,FALSE))</f>
        <v/>
      </c>
      <c r="AR71" s="178" t="str">
        <f>IF($AF71="","",VLOOKUP($AF71,NANS取り込みシート!$A:$P,13,FALSE))</f>
        <v/>
      </c>
      <c r="AS71" s="265" t="str">
        <f>IF($AF71="","",VLOOKUP($AF71,NANS取り込みシート!$A:$P,14,FALSE))</f>
        <v/>
      </c>
      <c r="AT71" s="178" t="str">
        <f>IF($AF71="","",VLOOKUP($AF71,NANS取り込みシート!$A:$P,15,FALSE))</f>
        <v/>
      </c>
      <c r="AU71" s="265" t="str">
        <f>IF($AF71="","",VLOOKUP($AF71,NANS取り込みシート!$A:$P,16,FALSE))</f>
        <v/>
      </c>
      <c r="AV71" s="178" t="str">
        <f>IF(データとりまとめシート!$E90="","",データとりまとめシート!$E90)</f>
        <v/>
      </c>
      <c r="AW71" s="264" t="str">
        <f>IF(データとりまとめシート!$G90="","",データとりまとめシート!$G90)</f>
        <v/>
      </c>
      <c r="AX71" s="178" t="str">
        <f t="shared" si="18"/>
        <v/>
      </c>
      <c r="AY71" s="178" t="str">
        <f t="shared" si="19"/>
        <v/>
      </c>
      <c r="AZ71" s="178" t="str">
        <f>IF(データとりまとめシート!$I90="","",データとりまとめシート!$I90)</f>
        <v/>
      </c>
      <c r="BA71" s="264" t="str">
        <f>IF(データとりまとめシート!$K90="","",データとりまとめシート!$K90)</f>
        <v/>
      </c>
      <c r="BB71" s="178" t="str">
        <f t="shared" si="20"/>
        <v/>
      </c>
      <c r="BC71" s="178" t="str">
        <f t="shared" si="21"/>
        <v/>
      </c>
      <c r="BD71" s="178" t="str">
        <f>IF($AF71="","",IF(COUNTIF(データとりまとめシート!$B$12:$B$17,NANS取り込みシート!$AF71)=1,データとりまとめシート!$W$24,IF(COUNTIF(データとりまとめシート!$B$3:$B$8,NANS取り込みシート!$AF71)=1,データとりまとめシート!$W$25,IF(COUNTIF(データとりまとめシート!$H$12:$H$17,NANS取り込みシート!$AF71)=1,データとりまとめシート!$W$26,IF(COUNTIF(データとりまとめシート!$H$3:$H$8,NANS取り込みシート!$AF71)=1,データとりまとめシート!$W$27,"")))))</f>
        <v/>
      </c>
      <c r="BE71" s="264" t="str">
        <f>IF(BD71=データとりまとめシート!$W$24,IF(データとりまとめシート!$E$12="","",データとりまとめシート!$E$12),"")&amp;IF(BD71=データとりまとめシート!$W$25,IF(データとりまとめシート!$E$3="","",データとりまとめシート!$E$3),"")&amp;IF(BD71=データとりまとめシート!$W$26,IF(データとりまとめシート!$K$12="","",データとりまとめシート!$K$12),"")&amp;IF(BD71=データとりまとめシート!$W$27,IF(データとりまとめシート!$K$3="","",データとりまとめシート!$K$3),"")</f>
        <v/>
      </c>
      <c r="BF71" s="178" t="str">
        <f t="shared" si="22"/>
        <v/>
      </c>
      <c r="BG71" s="178" t="str">
        <f t="shared" si="23"/>
        <v/>
      </c>
    </row>
    <row r="72" spans="1:59">
      <c r="A72" s="178" t="str">
        <f>IF(選手情報入力シート!A72="","",選手情報入力シート!A72)</f>
        <v/>
      </c>
      <c r="B72" s="178" t="str">
        <f>IF($A72="","",所属情報入力シート!$A$2)</f>
        <v/>
      </c>
      <c r="C72" s="178"/>
      <c r="D72" s="178"/>
      <c r="E72" s="178" t="str">
        <f>IF($A72="","",VLOOKUP($A72,選手情報入力シート!$A$3:$M$246,2,FALSE))</f>
        <v/>
      </c>
      <c r="F72" s="178" t="str">
        <f>IF($A72="","",VLOOKUP($A72,選手情報入力シート!$A$3:$M$246,3,FALSE)&amp;" "&amp;VLOOKUP($A72,選手情報入力シート!$A$3:$M$246,4,FALSE))</f>
        <v/>
      </c>
      <c r="G72" s="178" t="str">
        <f>IF($A72="","",ASC(VLOOKUP($A72,選手情報入力シート!$A$3:$M$246,5,FALSE)))</f>
        <v/>
      </c>
      <c r="H72" s="178"/>
      <c r="I72" s="178" t="str">
        <f>IF($A72="","",ASC(VLOOKUP($A72,選手情報入力シート!$A$3:$M$246,6,FALSE)))</f>
        <v/>
      </c>
      <c r="J72" s="178" t="str">
        <f>IF($A72="","",VLOOKUP($A72,選手情報入力シート!$A$3:$M$246,7,FALSE))</f>
        <v/>
      </c>
      <c r="K72" s="178" t="str">
        <f>IF($A72="","",VLOOKUP($A72,選手情報入力シート!$A$3:$M$246,8,FALSE))</f>
        <v/>
      </c>
      <c r="L72" s="178" t="str">
        <f>IF($A72="","",VLOOKUP($A72,選手情報入力シート!$A$3:$M$246,9,FALSE))</f>
        <v/>
      </c>
      <c r="M72" s="178" t="str">
        <f>IF($A72="","",YEAR(VLOOKUP($A72,選手情報入力シート!$A$3:$M$246,10,FALSE)))</f>
        <v/>
      </c>
      <c r="N72" s="265" t="str">
        <f>IF($A72="","",IF(MONTH(VLOOKUP($A72,選手情報入力シート!$A$3:$M$246,10,FALSE))&lt;10,"0"&amp;MONTH(VLOOKUP($A72,選手情報入力シート!$A$3:$M$246,10,FALSE))*100+DAY(VLOOKUP($A72,選手情報入力シート!$A$3:$M$246,10,FALSE)),MONTH(VLOOKUP($A72,選手情報入力シート!$A$3:$M$246,10,FALSE))*100+DAY(VLOOKUP($A72,選手情報入力シート!$A$3:$M$246,10,FALSE))))</f>
        <v/>
      </c>
      <c r="O72" s="178" t="str">
        <f>IF($A72="","",VLOOKUP($A72,選手情報入力シート!$A$3:$M$246,12,FALSE))</f>
        <v/>
      </c>
      <c r="P72" s="178" t="str">
        <f>IF($A72="","",VLOOKUP($A72,選手情報入力シート!$A$3:$M$246,11,FALSE))</f>
        <v/>
      </c>
      <c r="AF72" s="178" t="str">
        <f>IF(データとりまとめシート!$A91="","",データとりまとめシート!$A91)</f>
        <v/>
      </c>
      <c r="AG72" s="178" t="str">
        <f>IF($AF72="","",VLOOKUP($AF72,NANS取り込みシート!$A:$P,2,FALSE))</f>
        <v/>
      </c>
      <c r="AH72" s="178"/>
      <c r="AI72" s="178"/>
      <c r="AJ72" s="178" t="str">
        <f>IF($AF72="","",VLOOKUP($AF72,NANS取り込みシート!$A:$P,5,FALSE))</f>
        <v/>
      </c>
      <c r="AK72" s="178" t="str">
        <f>IF($AF72="","",VLOOKUP($AF72,NANS取り込みシート!$A:$P,6,FALSE))</f>
        <v/>
      </c>
      <c r="AL72" s="178" t="str">
        <f>IF($AF72="","",VLOOKUP($AF72,NANS取り込みシート!$A:$P,7,FALSE))</f>
        <v/>
      </c>
      <c r="AM72" s="178"/>
      <c r="AN72" s="178" t="str">
        <f>IF($AF72="","",VLOOKUP($AF72,NANS取り込みシート!$A:$P,9,FALSE))</f>
        <v/>
      </c>
      <c r="AO72" s="178" t="str">
        <f>IF($AF72="","",VLOOKUP($AF72,NANS取り込みシート!$A:$P,10,FALSE))</f>
        <v/>
      </c>
      <c r="AP72" s="178" t="str">
        <f>IF($AF72="","",VLOOKUP($AF72,NANS取り込みシート!$A:$P,11,FALSE))</f>
        <v/>
      </c>
      <c r="AQ72" s="178" t="str">
        <f>IF($AF72="","",VLOOKUP($AF72,NANS取り込みシート!$A:$P,12,FALSE))</f>
        <v/>
      </c>
      <c r="AR72" s="178" t="str">
        <f>IF($AF72="","",VLOOKUP($AF72,NANS取り込みシート!$A:$P,13,FALSE))</f>
        <v/>
      </c>
      <c r="AS72" s="265" t="str">
        <f>IF($AF72="","",VLOOKUP($AF72,NANS取り込みシート!$A:$P,14,FALSE))</f>
        <v/>
      </c>
      <c r="AT72" s="178" t="str">
        <f>IF($AF72="","",VLOOKUP($AF72,NANS取り込みシート!$A:$P,15,FALSE))</f>
        <v/>
      </c>
      <c r="AU72" s="265" t="str">
        <f>IF($AF72="","",VLOOKUP($AF72,NANS取り込みシート!$A:$P,16,FALSE))</f>
        <v/>
      </c>
      <c r="AV72" s="178" t="str">
        <f>IF(データとりまとめシート!$E91="","",データとりまとめシート!$E91)</f>
        <v/>
      </c>
      <c r="AW72" s="264" t="str">
        <f>IF(データとりまとめシート!$G91="","",データとりまとめシート!$G91)</f>
        <v/>
      </c>
      <c r="AX72" s="178" t="str">
        <f t="shared" si="18"/>
        <v/>
      </c>
      <c r="AY72" s="178" t="str">
        <f t="shared" si="19"/>
        <v/>
      </c>
      <c r="AZ72" s="178" t="str">
        <f>IF(データとりまとめシート!$I91="","",データとりまとめシート!$I91)</f>
        <v/>
      </c>
      <c r="BA72" s="264" t="str">
        <f>IF(データとりまとめシート!$K91="","",データとりまとめシート!$K91)</f>
        <v/>
      </c>
      <c r="BB72" s="178" t="str">
        <f t="shared" si="20"/>
        <v/>
      </c>
      <c r="BC72" s="178" t="str">
        <f t="shared" si="21"/>
        <v/>
      </c>
      <c r="BD72" s="178" t="str">
        <f>IF($AF72="","",IF(COUNTIF(データとりまとめシート!$B$12:$B$17,NANS取り込みシート!$AF72)=1,データとりまとめシート!$W$24,IF(COUNTIF(データとりまとめシート!$B$3:$B$8,NANS取り込みシート!$AF72)=1,データとりまとめシート!$W$25,IF(COUNTIF(データとりまとめシート!$H$12:$H$17,NANS取り込みシート!$AF72)=1,データとりまとめシート!$W$26,IF(COUNTIF(データとりまとめシート!$H$3:$H$8,NANS取り込みシート!$AF72)=1,データとりまとめシート!$W$27,"")))))</f>
        <v/>
      </c>
      <c r="BE72" s="264" t="str">
        <f>IF(BD72=データとりまとめシート!$W$24,IF(データとりまとめシート!$E$12="","",データとりまとめシート!$E$12),"")&amp;IF(BD72=データとりまとめシート!$W$25,IF(データとりまとめシート!$E$3="","",データとりまとめシート!$E$3),"")&amp;IF(BD72=データとりまとめシート!$W$26,IF(データとりまとめシート!$K$12="","",データとりまとめシート!$K$12),"")&amp;IF(BD72=データとりまとめシート!$W$27,IF(データとりまとめシート!$K$3="","",データとりまとめシート!$K$3),"")</f>
        <v/>
      </c>
      <c r="BF72" s="178" t="str">
        <f t="shared" si="22"/>
        <v/>
      </c>
      <c r="BG72" s="178" t="str">
        <f t="shared" si="23"/>
        <v/>
      </c>
    </row>
    <row r="73" spans="1:59">
      <c r="A73" s="178" t="str">
        <f>IF(選手情報入力シート!A73="","",選手情報入力シート!A73)</f>
        <v/>
      </c>
      <c r="B73" s="178" t="str">
        <f>IF($A73="","",所属情報入力シート!$A$2)</f>
        <v/>
      </c>
      <c r="C73" s="178"/>
      <c r="D73" s="178"/>
      <c r="E73" s="178" t="str">
        <f>IF($A73="","",VLOOKUP($A73,選手情報入力シート!$A$3:$M$246,2,FALSE))</f>
        <v/>
      </c>
      <c r="F73" s="178" t="str">
        <f>IF($A73="","",VLOOKUP($A73,選手情報入力シート!$A$3:$M$246,3,FALSE)&amp;" "&amp;VLOOKUP($A73,選手情報入力シート!$A$3:$M$246,4,FALSE))</f>
        <v/>
      </c>
      <c r="G73" s="178" t="str">
        <f>IF($A73="","",ASC(VLOOKUP($A73,選手情報入力シート!$A$3:$M$246,5,FALSE)))</f>
        <v/>
      </c>
      <c r="H73" s="178"/>
      <c r="I73" s="178" t="str">
        <f>IF($A73="","",ASC(VLOOKUP($A73,選手情報入力シート!$A$3:$M$246,6,FALSE)))</f>
        <v/>
      </c>
      <c r="J73" s="178" t="str">
        <f>IF($A73="","",VLOOKUP($A73,選手情報入力シート!$A$3:$M$246,7,FALSE))</f>
        <v/>
      </c>
      <c r="K73" s="178" t="str">
        <f>IF($A73="","",VLOOKUP($A73,選手情報入力シート!$A$3:$M$246,8,FALSE))</f>
        <v/>
      </c>
      <c r="L73" s="178" t="str">
        <f>IF($A73="","",VLOOKUP($A73,選手情報入力シート!$A$3:$M$246,9,FALSE))</f>
        <v/>
      </c>
      <c r="M73" s="178" t="str">
        <f>IF($A73="","",YEAR(VLOOKUP($A73,選手情報入力シート!$A$3:$M$246,10,FALSE)))</f>
        <v/>
      </c>
      <c r="N73" s="265" t="str">
        <f>IF($A73="","",IF(MONTH(VLOOKUP($A73,選手情報入力シート!$A$3:$M$246,10,FALSE))&lt;10,"0"&amp;MONTH(VLOOKUP($A73,選手情報入力シート!$A$3:$M$246,10,FALSE))*100+DAY(VLOOKUP($A73,選手情報入力シート!$A$3:$M$246,10,FALSE)),MONTH(VLOOKUP($A73,選手情報入力シート!$A$3:$M$246,10,FALSE))*100+DAY(VLOOKUP($A73,選手情報入力シート!$A$3:$M$246,10,FALSE))))</f>
        <v/>
      </c>
      <c r="O73" s="178" t="str">
        <f>IF($A73="","",VLOOKUP($A73,選手情報入力シート!$A$3:$M$246,12,FALSE))</f>
        <v/>
      </c>
      <c r="P73" s="178" t="str">
        <f>IF($A73="","",VLOOKUP($A73,選手情報入力シート!$A$3:$M$246,11,FALSE))</f>
        <v/>
      </c>
      <c r="AF73" s="178" t="str">
        <f>IF(データとりまとめシート!$A92="","",データとりまとめシート!$A92)</f>
        <v/>
      </c>
      <c r="AG73" s="178" t="str">
        <f>IF($AF73="","",VLOOKUP($AF73,NANS取り込みシート!$A:$P,2,FALSE))</f>
        <v/>
      </c>
      <c r="AH73" s="178"/>
      <c r="AI73" s="178"/>
      <c r="AJ73" s="178" t="str">
        <f>IF($AF73="","",VLOOKUP($AF73,NANS取り込みシート!$A:$P,5,FALSE))</f>
        <v/>
      </c>
      <c r="AK73" s="178" t="str">
        <f>IF($AF73="","",VLOOKUP($AF73,NANS取り込みシート!$A:$P,6,FALSE))</f>
        <v/>
      </c>
      <c r="AL73" s="178" t="str">
        <f>IF($AF73="","",VLOOKUP($AF73,NANS取り込みシート!$A:$P,7,FALSE))</f>
        <v/>
      </c>
      <c r="AM73" s="178"/>
      <c r="AN73" s="178" t="str">
        <f>IF($AF73="","",VLOOKUP($AF73,NANS取り込みシート!$A:$P,9,FALSE))</f>
        <v/>
      </c>
      <c r="AO73" s="178" t="str">
        <f>IF($AF73="","",VLOOKUP($AF73,NANS取り込みシート!$A:$P,10,FALSE))</f>
        <v/>
      </c>
      <c r="AP73" s="178" t="str">
        <f>IF($AF73="","",VLOOKUP($AF73,NANS取り込みシート!$A:$P,11,FALSE))</f>
        <v/>
      </c>
      <c r="AQ73" s="178" t="str">
        <f>IF($AF73="","",VLOOKUP($AF73,NANS取り込みシート!$A:$P,12,FALSE))</f>
        <v/>
      </c>
      <c r="AR73" s="178" t="str">
        <f>IF($AF73="","",VLOOKUP($AF73,NANS取り込みシート!$A:$P,13,FALSE))</f>
        <v/>
      </c>
      <c r="AS73" s="265" t="str">
        <f>IF($AF73="","",VLOOKUP($AF73,NANS取り込みシート!$A:$P,14,FALSE))</f>
        <v/>
      </c>
      <c r="AT73" s="178" t="str">
        <f>IF($AF73="","",VLOOKUP($AF73,NANS取り込みシート!$A:$P,15,FALSE))</f>
        <v/>
      </c>
      <c r="AU73" s="265" t="str">
        <f>IF($AF73="","",VLOOKUP($AF73,NANS取り込みシート!$A:$P,16,FALSE))</f>
        <v/>
      </c>
      <c r="AV73" s="178" t="str">
        <f>IF(データとりまとめシート!$E92="","",データとりまとめシート!$E92)</f>
        <v/>
      </c>
      <c r="AW73" s="264" t="str">
        <f>IF(データとりまとめシート!$G92="","",データとりまとめシート!$G92)</f>
        <v/>
      </c>
      <c r="AX73" s="178" t="str">
        <f t="shared" si="18"/>
        <v/>
      </c>
      <c r="AY73" s="178" t="str">
        <f t="shared" si="19"/>
        <v/>
      </c>
      <c r="AZ73" s="178" t="str">
        <f>IF(データとりまとめシート!$I92="","",データとりまとめシート!$I92)</f>
        <v/>
      </c>
      <c r="BA73" s="264" t="str">
        <f>IF(データとりまとめシート!$K92="","",データとりまとめシート!$K92)</f>
        <v/>
      </c>
      <c r="BB73" s="178" t="str">
        <f t="shared" si="20"/>
        <v/>
      </c>
      <c r="BC73" s="178" t="str">
        <f t="shared" si="21"/>
        <v/>
      </c>
      <c r="BD73" s="178" t="str">
        <f>IF($AF73="","",IF(COUNTIF(データとりまとめシート!$B$12:$B$17,NANS取り込みシート!$AF73)=1,データとりまとめシート!$W$24,IF(COUNTIF(データとりまとめシート!$B$3:$B$8,NANS取り込みシート!$AF73)=1,データとりまとめシート!$W$25,IF(COUNTIF(データとりまとめシート!$H$12:$H$17,NANS取り込みシート!$AF73)=1,データとりまとめシート!$W$26,IF(COUNTIF(データとりまとめシート!$H$3:$H$8,NANS取り込みシート!$AF73)=1,データとりまとめシート!$W$27,"")))))</f>
        <v/>
      </c>
      <c r="BE73" s="264" t="str">
        <f>IF(BD73=データとりまとめシート!$W$24,IF(データとりまとめシート!$E$12="","",データとりまとめシート!$E$12),"")&amp;IF(BD73=データとりまとめシート!$W$25,IF(データとりまとめシート!$E$3="","",データとりまとめシート!$E$3),"")&amp;IF(BD73=データとりまとめシート!$W$26,IF(データとりまとめシート!$K$12="","",データとりまとめシート!$K$12),"")&amp;IF(BD73=データとりまとめシート!$W$27,IF(データとりまとめシート!$K$3="","",データとりまとめシート!$K$3),"")</f>
        <v/>
      </c>
      <c r="BF73" s="178" t="str">
        <f t="shared" si="22"/>
        <v/>
      </c>
      <c r="BG73" s="178" t="str">
        <f t="shared" si="23"/>
        <v/>
      </c>
    </row>
    <row r="74" spans="1:59">
      <c r="A74" s="178" t="str">
        <f>IF(選手情報入力シート!A74="","",選手情報入力シート!A74)</f>
        <v/>
      </c>
      <c r="B74" s="178" t="str">
        <f>IF($A74="","",所属情報入力シート!$A$2)</f>
        <v/>
      </c>
      <c r="C74" s="178"/>
      <c r="D74" s="178"/>
      <c r="E74" s="178" t="str">
        <f>IF($A74="","",VLOOKUP($A74,選手情報入力シート!$A$3:$M$246,2,FALSE))</f>
        <v/>
      </c>
      <c r="F74" s="178" t="str">
        <f>IF($A74="","",VLOOKUP($A74,選手情報入力シート!$A$3:$M$246,3,FALSE)&amp;" "&amp;VLOOKUP($A74,選手情報入力シート!$A$3:$M$246,4,FALSE))</f>
        <v/>
      </c>
      <c r="G74" s="178" t="str">
        <f>IF($A74="","",ASC(VLOOKUP($A74,選手情報入力シート!$A$3:$M$246,5,FALSE)))</f>
        <v/>
      </c>
      <c r="H74" s="178"/>
      <c r="I74" s="178" t="str">
        <f>IF($A74="","",ASC(VLOOKUP($A74,選手情報入力シート!$A$3:$M$246,6,FALSE)))</f>
        <v/>
      </c>
      <c r="J74" s="178" t="str">
        <f>IF($A74="","",VLOOKUP($A74,選手情報入力シート!$A$3:$M$246,7,FALSE))</f>
        <v/>
      </c>
      <c r="K74" s="178" t="str">
        <f>IF($A74="","",VLOOKUP($A74,選手情報入力シート!$A$3:$M$246,8,FALSE))</f>
        <v/>
      </c>
      <c r="L74" s="178" t="str">
        <f>IF($A74="","",VLOOKUP($A74,選手情報入力シート!$A$3:$M$246,9,FALSE))</f>
        <v/>
      </c>
      <c r="M74" s="178" t="str">
        <f>IF($A74="","",YEAR(VLOOKUP($A74,選手情報入力シート!$A$3:$M$246,10,FALSE)))</f>
        <v/>
      </c>
      <c r="N74" s="265" t="str">
        <f>IF($A74="","",IF(MONTH(VLOOKUP($A74,選手情報入力シート!$A$3:$M$246,10,FALSE))&lt;10,"0"&amp;MONTH(VLOOKUP($A74,選手情報入力シート!$A$3:$M$246,10,FALSE))*100+DAY(VLOOKUP($A74,選手情報入力シート!$A$3:$M$246,10,FALSE)),MONTH(VLOOKUP($A74,選手情報入力シート!$A$3:$M$246,10,FALSE))*100+DAY(VLOOKUP($A74,選手情報入力シート!$A$3:$M$246,10,FALSE))))</f>
        <v/>
      </c>
      <c r="O74" s="178" t="str">
        <f>IF($A74="","",VLOOKUP($A74,選手情報入力シート!$A$3:$M$246,12,FALSE))</f>
        <v/>
      </c>
      <c r="P74" s="178" t="str">
        <f>IF($A74="","",VLOOKUP($A74,選手情報入力シート!$A$3:$M$246,11,FALSE))</f>
        <v/>
      </c>
      <c r="AF74" s="178" t="str">
        <f>IF(データとりまとめシート!$A93="","",データとりまとめシート!$A93)</f>
        <v/>
      </c>
      <c r="AG74" s="178" t="str">
        <f>IF($AF74="","",VLOOKUP($AF74,NANS取り込みシート!$A:$P,2,FALSE))</f>
        <v/>
      </c>
      <c r="AH74" s="178"/>
      <c r="AI74" s="178"/>
      <c r="AJ74" s="178" t="str">
        <f>IF($AF74="","",VLOOKUP($AF74,NANS取り込みシート!$A:$P,5,FALSE))</f>
        <v/>
      </c>
      <c r="AK74" s="178" t="str">
        <f>IF($AF74="","",VLOOKUP($AF74,NANS取り込みシート!$A:$P,6,FALSE))</f>
        <v/>
      </c>
      <c r="AL74" s="178" t="str">
        <f>IF($AF74="","",VLOOKUP($AF74,NANS取り込みシート!$A:$P,7,FALSE))</f>
        <v/>
      </c>
      <c r="AM74" s="178"/>
      <c r="AN74" s="178" t="str">
        <f>IF($AF74="","",VLOOKUP($AF74,NANS取り込みシート!$A:$P,9,FALSE))</f>
        <v/>
      </c>
      <c r="AO74" s="178" t="str">
        <f>IF($AF74="","",VLOOKUP($AF74,NANS取り込みシート!$A:$P,10,FALSE))</f>
        <v/>
      </c>
      <c r="AP74" s="178" t="str">
        <f>IF($AF74="","",VLOOKUP($AF74,NANS取り込みシート!$A:$P,11,FALSE))</f>
        <v/>
      </c>
      <c r="AQ74" s="178" t="str">
        <f>IF($AF74="","",VLOOKUP($AF74,NANS取り込みシート!$A:$P,12,FALSE))</f>
        <v/>
      </c>
      <c r="AR74" s="178" t="str">
        <f>IF($AF74="","",VLOOKUP($AF74,NANS取り込みシート!$A:$P,13,FALSE))</f>
        <v/>
      </c>
      <c r="AS74" s="265" t="str">
        <f>IF($AF74="","",VLOOKUP($AF74,NANS取り込みシート!$A:$P,14,FALSE))</f>
        <v/>
      </c>
      <c r="AT74" s="178" t="str">
        <f>IF($AF74="","",VLOOKUP($AF74,NANS取り込みシート!$A:$P,15,FALSE))</f>
        <v/>
      </c>
      <c r="AU74" s="265" t="str">
        <f>IF($AF74="","",VLOOKUP($AF74,NANS取り込みシート!$A:$P,16,FALSE))</f>
        <v/>
      </c>
      <c r="AV74" s="178" t="str">
        <f>IF(データとりまとめシート!$E93="","",データとりまとめシート!$E93)</f>
        <v/>
      </c>
      <c r="AW74" s="264" t="str">
        <f>IF(データとりまとめシート!$G93="","",データとりまとめシート!$G93)</f>
        <v/>
      </c>
      <c r="AX74" s="178" t="str">
        <f t="shared" si="18"/>
        <v/>
      </c>
      <c r="AY74" s="178" t="str">
        <f t="shared" si="19"/>
        <v/>
      </c>
      <c r="AZ74" s="178" t="str">
        <f>IF(データとりまとめシート!$I93="","",データとりまとめシート!$I93)</f>
        <v/>
      </c>
      <c r="BA74" s="264" t="str">
        <f>IF(データとりまとめシート!$K93="","",データとりまとめシート!$K93)</f>
        <v/>
      </c>
      <c r="BB74" s="178" t="str">
        <f t="shared" si="20"/>
        <v/>
      </c>
      <c r="BC74" s="178" t="str">
        <f t="shared" si="21"/>
        <v/>
      </c>
      <c r="BD74" s="178" t="str">
        <f>IF($AF74="","",IF(COUNTIF(データとりまとめシート!$B$12:$B$17,NANS取り込みシート!$AF74)=1,データとりまとめシート!$W$24,IF(COUNTIF(データとりまとめシート!$B$3:$B$8,NANS取り込みシート!$AF74)=1,データとりまとめシート!$W$25,IF(COUNTIF(データとりまとめシート!$H$12:$H$17,NANS取り込みシート!$AF74)=1,データとりまとめシート!$W$26,IF(COUNTIF(データとりまとめシート!$H$3:$H$8,NANS取り込みシート!$AF74)=1,データとりまとめシート!$W$27,"")))))</f>
        <v/>
      </c>
      <c r="BE74" s="264" t="str">
        <f>IF(BD74=データとりまとめシート!$W$24,IF(データとりまとめシート!$E$12="","",データとりまとめシート!$E$12),"")&amp;IF(BD74=データとりまとめシート!$W$25,IF(データとりまとめシート!$E$3="","",データとりまとめシート!$E$3),"")&amp;IF(BD74=データとりまとめシート!$W$26,IF(データとりまとめシート!$K$12="","",データとりまとめシート!$K$12),"")&amp;IF(BD74=データとりまとめシート!$W$27,IF(データとりまとめシート!$K$3="","",データとりまとめシート!$K$3),"")</f>
        <v/>
      </c>
      <c r="BF74" s="178" t="str">
        <f t="shared" si="22"/>
        <v/>
      </c>
      <c r="BG74" s="178" t="str">
        <f t="shared" si="23"/>
        <v/>
      </c>
    </row>
    <row r="75" spans="1:59">
      <c r="A75" s="178" t="str">
        <f>IF(選手情報入力シート!A75="","",選手情報入力シート!A75)</f>
        <v/>
      </c>
      <c r="B75" s="178" t="str">
        <f>IF($A75="","",所属情報入力シート!$A$2)</f>
        <v/>
      </c>
      <c r="C75" s="178"/>
      <c r="D75" s="178"/>
      <c r="E75" s="178" t="str">
        <f>IF($A75="","",VLOOKUP($A75,選手情報入力シート!$A$3:$M$246,2,FALSE))</f>
        <v/>
      </c>
      <c r="F75" s="178" t="str">
        <f>IF($A75="","",VLOOKUP($A75,選手情報入力シート!$A$3:$M$246,3,FALSE)&amp;" "&amp;VLOOKUP($A75,選手情報入力シート!$A$3:$M$246,4,FALSE))</f>
        <v/>
      </c>
      <c r="G75" s="178" t="str">
        <f>IF($A75="","",ASC(VLOOKUP($A75,選手情報入力シート!$A$3:$M$246,5,FALSE)))</f>
        <v/>
      </c>
      <c r="H75" s="178"/>
      <c r="I75" s="178" t="str">
        <f>IF($A75="","",ASC(VLOOKUP($A75,選手情報入力シート!$A$3:$M$246,6,FALSE)))</f>
        <v/>
      </c>
      <c r="J75" s="178" t="str">
        <f>IF($A75="","",VLOOKUP($A75,選手情報入力シート!$A$3:$M$246,7,FALSE))</f>
        <v/>
      </c>
      <c r="K75" s="178" t="str">
        <f>IF($A75="","",VLOOKUP($A75,選手情報入力シート!$A$3:$M$246,8,FALSE))</f>
        <v/>
      </c>
      <c r="L75" s="178" t="str">
        <f>IF($A75="","",VLOOKUP($A75,選手情報入力シート!$A$3:$M$246,9,FALSE))</f>
        <v/>
      </c>
      <c r="M75" s="178" t="str">
        <f>IF($A75="","",YEAR(VLOOKUP($A75,選手情報入力シート!$A$3:$M$246,10,FALSE)))</f>
        <v/>
      </c>
      <c r="N75" s="265" t="str">
        <f>IF($A75="","",IF(MONTH(VLOOKUP($A75,選手情報入力シート!$A$3:$M$246,10,FALSE))&lt;10,"0"&amp;MONTH(VLOOKUP($A75,選手情報入力シート!$A$3:$M$246,10,FALSE))*100+DAY(VLOOKUP($A75,選手情報入力シート!$A$3:$M$246,10,FALSE)),MONTH(VLOOKUP($A75,選手情報入力シート!$A$3:$M$246,10,FALSE))*100+DAY(VLOOKUP($A75,選手情報入力シート!$A$3:$M$246,10,FALSE))))</f>
        <v/>
      </c>
      <c r="O75" s="178" t="str">
        <f>IF($A75="","",VLOOKUP($A75,選手情報入力シート!$A$3:$M$246,12,FALSE))</f>
        <v/>
      </c>
      <c r="P75" s="178" t="str">
        <f>IF($A75="","",VLOOKUP($A75,選手情報入力シート!$A$3:$M$246,11,FALSE))</f>
        <v/>
      </c>
      <c r="AF75" s="178" t="str">
        <f>IF(データとりまとめシート!$A94="","",データとりまとめシート!$A94)</f>
        <v/>
      </c>
      <c r="AG75" s="178" t="str">
        <f>IF($AF75="","",VLOOKUP($AF75,NANS取り込みシート!$A:$P,2,FALSE))</f>
        <v/>
      </c>
      <c r="AH75" s="178"/>
      <c r="AI75" s="178"/>
      <c r="AJ75" s="178" t="str">
        <f>IF($AF75="","",VLOOKUP($AF75,NANS取り込みシート!$A:$P,5,FALSE))</f>
        <v/>
      </c>
      <c r="AK75" s="178" t="str">
        <f>IF($AF75="","",VLOOKUP($AF75,NANS取り込みシート!$A:$P,6,FALSE))</f>
        <v/>
      </c>
      <c r="AL75" s="178" t="str">
        <f>IF($AF75="","",VLOOKUP($AF75,NANS取り込みシート!$A:$P,7,FALSE))</f>
        <v/>
      </c>
      <c r="AM75" s="178"/>
      <c r="AN75" s="178" t="str">
        <f>IF($AF75="","",VLOOKUP($AF75,NANS取り込みシート!$A:$P,9,FALSE))</f>
        <v/>
      </c>
      <c r="AO75" s="178" t="str">
        <f>IF($AF75="","",VLOOKUP($AF75,NANS取り込みシート!$A:$P,10,FALSE))</f>
        <v/>
      </c>
      <c r="AP75" s="178" t="str">
        <f>IF($AF75="","",VLOOKUP($AF75,NANS取り込みシート!$A:$P,11,FALSE))</f>
        <v/>
      </c>
      <c r="AQ75" s="178" t="str">
        <f>IF($AF75="","",VLOOKUP($AF75,NANS取り込みシート!$A:$P,12,FALSE))</f>
        <v/>
      </c>
      <c r="AR75" s="178" t="str">
        <f>IF($AF75="","",VLOOKUP($AF75,NANS取り込みシート!$A:$P,13,FALSE))</f>
        <v/>
      </c>
      <c r="AS75" s="265" t="str">
        <f>IF($AF75="","",VLOOKUP($AF75,NANS取り込みシート!$A:$P,14,FALSE))</f>
        <v/>
      </c>
      <c r="AT75" s="178" t="str">
        <f>IF($AF75="","",VLOOKUP($AF75,NANS取り込みシート!$A:$P,15,FALSE))</f>
        <v/>
      </c>
      <c r="AU75" s="265" t="str">
        <f>IF($AF75="","",VLOOKUP($AF75,NANS取り込みシート!$A:$P,16,FALSE))</f>
        <v/>
      </c>
      <c r="AV75" s="178" t="str">
        <f>IF(データとりまとめシート!$E94="","",データとりまとめシート!$E94)</f>
        <v/>
      </c>
      <c r="AW75" s="264" t="str">
        <f>IF(データとりまとめシート!$G94="","",データとりまとめシート!$G94)</f>
        <v/>
      </c>
      <c r="AX75" s="178" t="str">
        <f t="shared" si="18"/>
        <v/>
      </c>
      <c r="AY75" s="178" t="str">
        <f t="shared" si="19"/>
        <v/>
      </c>
      <c r="AZ75" s="178" t="str">
        <f>IF(データとりまとめシート!$I94="","",データとりまとめシート!$I94)</f>
        <v/>
      </c>
      <c r="BA75" s="264" t="str">
        <f>IF(データとりまとめシート!$K94="","",データとりまとめシート!$K94)</f>
        <v/>
      </c>
      <c r="BB75" s="178" t="str">
        <f t="shared" si="20"/>
        <v/>
      </c>
      <c r="BC75" s="178" t="str">
        <f t="shared" si="21"/>
        <v/>
      </c>
      <c r="BD75" s="178" t="str">
        <f>IF($AF75="","",IF(COUNTIF(データとりまとめシート!$B$12:$B$17,NANS取り込みシート!$AF75)=1,データとりまとめシート!$W$24,IF(COUNTIF(データとりまとめシート!$B$3:$B$8,NANS取り込みシート!$AF75)=1,データとりまとめシート!$W$25,IF(COUNTIF(データとりまとめシート!$H$12:$H$17,NANS取り込みシート!$AF75)=1,データとりまとめシート!$W$26,IF(COUNTIF(データとりまとめシート!$H$3:$H$8,NANS取り込みシート!$AF75)=1,データとりまとめシート!$W$27,"")))))</f>
        <v/>
      </c>
      <c r="BE75" s="264" t="str">
        <f>IF(BD75=データとりまとめシート!$W$24,IF(データとりまとめシート!$E$12="","",データとりまとめシート!$E$12),"")&amp;IF(BD75=データとりまとめシート!$W$25,IF(データとりまとめシート!$E$3="","",データとりまとめシート!$E$3),"")&amp;IF(BD75=データとりまとめシート!$W$26,IF(データとりまとめシート!$K$12="","",データとりまとめシート!$K$12),"")&amp;IF(BD75=データとりまとめシート!$W$27,IF(データとりまとめシート!$K$3="","",データとりまとめシート!$K$3),"")</f>
        <v/>
      </c>
      <c r="BF75" s="178" t="str">
        <f t="shared" si="22"/>
        <v/>
      </c>
      <c r="BG75" s="178" t="str">
        <f t="shared" si="23"/>
        <v/>
      </c>
    </row>
    <row r="76" spans="1:59">
      <c r="A76" s="178" t="str">
        <f>IF(選手情報入力シート!A76="","",選手情報入力シート!A76)</f>
        <v/>
      </c>
      <c r="B76" s="178" t="str">
        <f>IF($A76="","",所属情報入力シート!$A$2)</f>
        <v/>
      </c>
      <c r="C76" s="178"/>
      <c r="D76" s="178"/>
      <c r="E76" s="178" t="str">
        <f>IF($A76="","",VLOOKUP($A76,選手情報入力シート!$A$3:$M$246,2,FALSE))</f>
        <v/>
      </c>
      <c r="F76" s="178" t="str">
        <f>IF($A76="","",VLOOKUP($A76,選手情報入力シート!$A$3:$M$246,3,FALSE)&amp;" "&amp;VLOOKUP($A76,選手情報入力シート!$A$3:$M$246,4,FALSE))</f>
        <v/>
      </c>
      <c r="G76" s="178" t="str">
        <f>IF($A76="","",ASC(VLOOKUP($A76,選手情報入力シート!$A$3:$M$246,5,FALSE)))</f>
        <v/>
      </c>
      <c r="H76" s="178"/>
      <c r="I76" s="178" t="str">
        <f>IF($A76="","",ASC(VLOOKUP($A76,選手情報入力シート!$A$3:$M$246,6,FALSE)))</f>
        <v/>
      </c>
      <c r="J76" s="178" t="str">
        <f>IF($A76="","",VLOOKUP($A76,選手情報入力シート!$A$3:$M$246,7,FALSE))</f>
        <v/>
      </c>
      <c r="K76" s="178" t="str">
        <f>IF($A76="","",VLOOKUP($A76,選手情報入力シート!$A$3:$M$246,8,FALSE))</f>
        <v/>
      </c>
      <c r="L76" s="178" t="str">
        <f>IF($A76="","",VLOOKUP($A76,選手情報入力シート!$A$3:$M$246,9,FALSE))</f>
        <v/>
      </c>
      <c r="M76" s="178" t="str">
        <f>IF($A76="","",YEAR(VLOOKUP($A76,選手情報入力シート!$A$3:$M$246,10,FALSE)))</f>
        <v/>
      </c>
      <c r="N76" s="265" t="str">
        <f>IF($A76="","",IF(MONTH(VLOOKUP($A76,選手情報入力シート!$A$3:$M$246,10,FALSE))&lt;10,"0"&amp;MONTH(VLOOKUP($A76,選手情報入力シート!$A$3:$M$246,10,FALSE))*100+DAY(VLOOKUP($A76,選手情報入力シート!$A$3:$M$246,10,FALSE)),MONTH(VLOOKUP($A76,選手情報入力シート!$A$3:$M$246,10,FALSE))*100+DAY(VLOOKUP($A76,選手情報入力シート!$A$3:$M$246,10,FALSE))))</f>
        <v/>
      </c>
      <c r="O76" s="178" t="str">
        <f>IF($A76="","",VLOOKUP($A76,選手情報入力シート!$A$3:$M$246,12,FALSE))</f>
        <v/>
      </c>
      <c r="P76" s="178" t="str">
        <f>IF($A76="","",VLOOKUP($A76,選手情報入力シート!$A$3:$M$246,11,FALSE))</f>
        <v/>
      </c>
      <c r="AF76" s="178" t="str">
        <f>IF(データとりまとめシート!$A95="","",データとりまとめシート!$A95)</f>
        <v/>
      </c>
      <c r="AG76" s="178" t="str">
        <f>IF($AF76="","",VLOOKUP($AF76,NANS取り込みシート!$A:$P,2,FALSE))</f>
        <v/>
      </c>
      <c r="AH76" s="178"/>
      <c r="AI76" s="178"/>
      <c r="AJ76" s="178" t="str">
        <f>IF($AF76="","",VLOOKUP($AF76,NANS取り込みシート!$A:$P,5,FALSE))</f>
        <v/>
      </c>
      <c r="AK76" s="178" t="str">
        <f>IF($AF76="","",VLOOKUP($AF76,NANS取り込みシート!$A:$P,6,FALSE))</f>
        <v/>
      </c>
      <c r="AL76" s="178" t="str">
        <f>IF($AF76="","",VLOOKUP($AF76,NANS取り込みシート!$A:$P,7,FALSE))</f>
        <v/>
      </c>
      <c r="AM76" s="178"/>
      <c r="AN76" s="178" t="str">
        <f>IF($AF76="","",VLOOKUP($AF76,NANS取り込みシート!$A:$P,9,FALSE))</f>
        <v/>
      </c>
      <c r="AO76" s="178" t="str">
        <f>IF($AF76="","",VLOOKUP($AF76,NANS取り込みシート!$A:$P,10,FALSE))</f>
        <v/>
      </c>
      <c r="AP76" s="178" t="str">
        <f>IF($AF76="","",VLOOKUP($AF76,NANS取り込みシート!$A:$P,11,FALSE))</f>
        <v/>
      </c>
      <c r="AQ76" s="178" t="str">
        <f>IF($AF76="","",VLOOKUP($AF76,NANS取り込みシート!$A:$P,12,FALSE))</f>
        <v/>
      </c>
      <c r="AR76" s="178" t="str">
        <f>IF($AF76="","",VLOOKUP($AF76,NANS取り込みシート!$A:$P,13,FALSE))</f>
        <v/>
      </c>
      <c r="AS76" s="265" t="str">
        <f>IF($AF76="","",VLOOKUP($AF76,NANS取り込みシート!$A:$P,14,FALSE))</f>
        <v/>
      </c>
      <c r="AT76" s="178" t="str">
        <f>IF($AF76="","",VLOOKUP($AF76,NANS取り込みシート!$A:$P,15,FALSE))</f>
        <v/>
      </c>
      <c r="AU76" s="265" t="str">
        <f>IF($AF76="","",VLOOKUP($AF76,NANS取り込みシート!$A:$P,16,FALSE))</f>
        <v/>
      </c>
      <c r="AV76" s="178" t="str">
        <f>IF(データとりまとめシート!$E95="","",データとりまとめシート!$E95)</f>
        <v/>
      </c>
      <c r="AW76" s="264" t="str">
        <f>IF(データとりまとめシート!$G95="","",データとりまとめシート!$G95)</f>
        <v/>
      </c>
      <c r="AX76" s="178" t="str">
        <f t="shared" si="18"/>
        <v/>
      </c>
      <c r="AY76" s="178" t="str">
        <f t="shared" si="19"/>
        <v/>
      </c>
      <c r="AZ76" s="178" t="str">
        <f>IF(データとりまとめシート!$I95="","",データとりまとめシート!$I95)</f>
        <v/>
      </c>
      <c r="BA76" s="264" t="str">
        <f>IF(データとりまとめシート!$K95="","",データとりまとめシート!$K95)</f>
        <v/>
      </c>
      <c r="BB76" s="178" t="str">
        <f t="shared" si="20"/>
        <v/>
      </c>
      <c r="BC76" s="178" t="str">
        <f t="shared" si="21"/>
        <v/>
      </c>
      <c r="BD76" s="178" t="str">
        <f>IF($AF76="","",IF(COUNTIF(データとりまとめシート!$B$12:$B$17,NANS取り込みシート!$AF76)=1,データとりまとめシート!$W$24,IF(COUNTIF(データとりまとめシート!$B$3:$B$8,NANS取り込みシート!$AF76)=1,データとりまとめシート!$W$25,IF(COUNTIF(データとりまとめシート!$H$12:$H$17,NANS取り込みシート!$AF76)=1,データとりまとめシート!$W$26,IF(COUNTIF(データとりまとめシート!$H$3:$H$8,NANS取り込みシート!$AF76)=1,データとりまとめシート!$W$27,"")))))</f>
        <v/>
      </c>
      <c r="BE76" s="264" t="str">
        <f>IF(BD76=データとりまとめシート!$W$24,IF(データとりまとめシート!$E$12="","",データとりまとめシート!$E$12),"")&amp;IF(BD76=データとりまとめシート!$W$25,IF(データとりまとめシート!$E$3="","",データとりまとめシート!$E$3),"")&amp;IF(BD76=データとりまとめシート!$W$26,IF(データとりまとめシート!$K$12="","",データとりまとめシート!$K$12),"")&amp;IF(BD76=データとりまとめシート!$W$27,IF(データとりまとめシート!$K$3="","",データとりまとめシート!$K$3),"")</f>
        <v/>
      </c>
      <c r="BF76" s="178" t="str">
        <f t="shared" si="22"/>
        <v/>
      </c>
      <c r="BG76" s="178" t="str">
        <f t="shared" si="23"/>
        <v/>
      </c>
    </row>
    <row r="77" spans="1:59">
      <c r="A77" s="178" t="str">
        <f>IF(選手情報入力シート!A77="","",選手情報入力シート!A77)</f>
        <v/>
      </c>
      <c r="B77" s="178" t="str">
        <f>IF($A77="","",所属情報入力シート!$A$2)</f>
        <v/>
      </c>
      <c r="C77" s="178"/>
      <c r="D77" s="178"/>
      <c r="E77" s="178" t="str">
        <f>IF($A77="","",VLOOKUP($A77,選手情報入力シート!$A$3:$M$246,2,FALSE))</f>
        <v/>
      </c>
      <c r="F77" s="178" t="str">
        <f>IF($A77="","",VLOOKUP($A77,選手情報入力シート!$A$3:$M$246,3,FALSE)&amp;" "&amp;VLOOKUP($A77,選手情報入力シート!$A$3:$M$246,4,FALSE))</f>
        <v/>
      </c>
      <c r="G77" s="178" t="str">
        <f>IF($A77="","",ASC(VLOOKUP($A77,選手情報入力シート!$A$3:$M$246,5,FALSE)))</f>
        <v/>
      </c>
      <c r="H77" s="178"/>
      <c r="I77" s="178" t="str">
        <f>IF($A77="","",ASC(VLOOKUP($A77,選手情報入力シート!$A$3:$M$246,6,FALSE)))</f>
        <v/>
      </c>
      <c r="J77" s="178" t="str">
        <f>IF($A77="","",VLOOKUP($A77,選手情報入力シート!$A$3:$M$246,7,FALSE))</f>
        <v/>
      </c>
      <c r="K77" s="178" t="str">
        <f>IF($A77="","",VLOOKUP($A77,選手情報入力シート!$A$3:$M$246,8,FALSE))</f>
        <v/>
      </c>
      <c r="L77" s="178" t="str">
        <f>IF($A77="","",VLOOKUP($A77,選手情報入力シート!$A$3:$M$246,9,FALSE))</f>
        <v/>
      </c>
      <c r="M77" s="178" t="str">
        <f>IF($A77="","",YEAR(VLOOKUP($A77,選手情報入力シート!$A$3:$M$246,10,FALSE)))</f>
        <v/>
      </c>
      <c r="N77" s="265" t="str">
        <f>IF($A77="","",IF(MONTH(VLOOKUP($A77,選手情報入力シート!$A$3:$M$246,10,FALSE))&lt;10,"0"&amp;MONTH(VLOOKUP($A77,選手情報入力シート!$A$3:$M$246,10,FALSE))*100+DAY(VLOOKUP($A77,選手情報入力シート!$A$3:$M$246,10,FALSE)),MONTH(VLOOKUP($A77,選手情報入力シート!$A$3:$M$246,10,FALSE))*100+DAY(VLOOKUP($A77,選手情報入力シート!$A$3:$M$246,10,FALSE))))</f>
        <v/>
      </c>
      <c r="O77" s="178" t="str">
        <f>IF($A77="","",VLOOKUP($A77,選手情報入力シート!$A$3:$M$246,12,FALSE))</f>
        <v/>
      </c>
      <c r="P77" s="178" t="str">
        <f>IF($A77="","",VLOOKUP($A77,選手情報入力シート!$A$3:$M$246,11,FALSE))</f>
        <v/>
      </c>
      <c r="AF77" s="178" t="str">
        <f>IF(データとりまとめシート!$A96="","",データとりまとめシート!$A96)</f>
        <v/>
      </c>
      <c r="AG77" s="178" t="str">
        <f>IF($AF77="","",VLOOKUP($AF77,NANS取り込みシート!$A:$P,2,FALSE))</f>
        <v/>
      </c>
      <c r="AH77" s="178"/>
      <c r="AI77" s="178"/>
      <c r="AJ77" s="178" t="str">
        <f>IF($AF77="","",VLOOKUP($AF77,NANS取り込みシート!$A:$P,5,FALSE))</f>
        <v/>
      </c>
      <c r="AK77" s="178" t="str">
        <f>IF($AF77="","",VLOOKUP($AF77,NANS取り込みシート!$A:$P,6,FALSE))</f>
        <v/>
      </c>
      <c r="AL77" s="178" t="str">
        <f>IF($AF77="","",VLOOKUP($AF77,NANS取り込みシート!$A:$P,7,FALSE))</f>
        <v/>
      </c>
      <c r="AM77" s="178"/>
      <c r="AN77" s="178" t="str">
        <f>IF($AF77="","",VLOOKUP($AF77,NANS取り込みシート!$A:$P,9,FALSE))</f>
        <v/>
      </c>
      <c r="AO77" s="178" t="str">
        <f>IF($AF77="","",VLOOKUP($AF77,NANS取り込みシート!$A:$P,10,FALSE))</f>
        <v/>
      </c>
      <c r="AP77" s="178" t="str">
        <f>IF($AF77="","",VLOOKUP($AF77,NANS取り込みシート!$A:$P,11,FALSE))</f>
        <v/>
      </c>
      <c r="AQ77" s="178" t="str">
        <f>IF($AF77="","",VLOOKUP($AF77,NANS取り込みシート!$A:$P,12,FALSE))</f>
        <v/>
      </c>
      <c r="AR77" s="178" t="str">
        <f>IF($AF77="","",VLOOKUP($AF77,NANS取り込みシート!$A:$P,13,FALSE))</f>
        <v/>
      </c>
      <c r="AS77" s="265" t="str">
        <f>IF($AF77="","",VLOOKUP($AF77,NANS取り込みシート!$A:$P,14,FALSE))</f>
        <v/>
      </c>
      <c r="AT77" s="178" t="str">
        <f>IF($AF77="","",VLOOKUP($AF77,NANS取り込みシート!$A:$P,15,FALSE))</f>
        <v/>
      </c>
      <c r="AU77" s="265" t="str">
        <f>IF($AF77="","",VLOOKUP($AF77,NANS取り込みシート!$A:$P,16,FALSE))</f>
        <v/>
      </c>
      <c r="AV77" s="178" t="str">
        <f>IF(データとりまとめシート!$E96="","",データとりまとめシート!$E96)</f>
        <v/>
      </c>
      <c r="AW77" s="264" t="str">
        <f>IF(データとりまとめシート!$G96="","",データとりまとめシート!$G96)</f>
        <v/>
      </c>
      <c r="AX77" s="178" t="str">
        <f t="shared" si="18"/>
        <v/>
      </c>
      <c r="AY77" s="178" t="str">
        <f t="shared" si="19"/>
        <v/>
      </c>
      <c r="AZ77" s="178" t="str">
        <f>IF(データとりまとめシート!$I96="","",データとりまとめシート!$I96)</f>
        <v/>
      </c>
      <c r="BA77" s="264" t="str">
        <f>IF(データとりまとめシート!$K96="","",データとりまとめシート!$K96)</f>
        <v/>
      </c>
      <c r="BB77" s="178" t="str">
        <f t="shared" si="20"/>
        <v/>
      </c>
      <c r="BC77" s="178" t="str">
        <f t="shared" si="21"/>
        <v/>
      </c>
      <c r="BD77" s="178" t="str">
        <f>IF($AF77="","",IF(COUNTIF(データとりまとめシート!$B$12:$B$17,NANS取り込みシート!$AF77)=1,データとりまとめシート!$W$24,IF(COUNTIF(データとりまとめシート!$B$3:$B$8,NANS取り込みシート!$AF77)=1,データとりまとめシート!$W$25,IF(COUNTIF(データとりまとめシート!$H$12:$H$17,NANS取り込みシート!$AF77)=1,データとりまとめシート!$W$26,IF(COUNTIF(データとりまとめシート!$H$3:$H$8,NANS取り込みシート!$AF77)=1,データとりまとめシート!$W$27,"")))))</f>
        <v/>
      </c>
      <c r="BE77" s="264" t="str">
        <f>IF(BD77=データとりまとめシート!$W$24,IF(データとりまとめシート!$E$12="","",データとりまとめシート!$E$12),"")&amp;IF(BD77=データとりまとめシート!$W$25,IF(データとりまとめシート!$E$3="","",データとりまとめシート!$E$3),"")&amp;IF(BD77=データとりまとめシート!$W$26,IF(データとりまとめシート!$K$12="","",データとりまとめシート!$K$12),"")&amp;IF(BD77=データとりまとめシート!$W$27,IF(データとりまとめシート!$K$3="","",データとりまとめシート!$K$3),"")</f>
        <v/>
      </c>
      <c r="BF77" s="178" t="str">
        <f t="shared" si="22"/>
        <v/>
      </c>
      <c r="BG77" s="178" t="str">
        <f t="shared" si="23"/>
        <v/>
      </c>
    </row>
    <row r="78" spans="1:59">
      <c r="A78" s="178" t="str">
        <f>IF(選手情報入力シート!A78="","",選手情報入力シート!A78)</f>
        <v/>
      </c>
      <c r="B78" s="178" t="str">
        <f>IF($A78="","",所属情報入力シート!$A$2)</f>
        <v/>
      </c>
      <c r="C78" s="178"/>
      <c r="D78" s="178"/>
      <c r="E78" s="178" t="str">
        <f>IF($A78="","",VLOOKUP($A78,選手情報入力シート!$A$3:$M$246,2,FALSE))</f>
        <v/>
      </c>
      <c r="F78" s="178" t="str">
        <f>IF($A78="","",VLOOKUP($A78,選手情報入力シート!$A$3:$M$246,3,FALSE)&amp;" "&amp;VLOOKUP($A78,選手情報入力シート!$A$3:$M$246,4,FALSE))</f>
        <v/>
      </c>
      <c r="G78" s="178" t="str">
        <f>IF($A78="","",ASC(VLOOKUP($A78,選手情報入力シート!$A$3:$M$246,5,FALSE)))</f>
        <v/>
      </c>
      <c r="H78" s="178"/>
      <c r="I78" s="178" t="str">
        <f>IF($A78="","",ASC(VLOOKUP($A78,選手情報入力シート!$A$3:$M$246,6,FALSE)))</f>
        <v/>
      </c>
      <c r="J78" s="178" t="str">
        <f>IF($A78="","",VLOOKUP($A78,選手情報入力シート!$A$3:$M$246,7,FALSE))</f>
        <v/>
      </c>
      <c r="K78" s="178" t="str">
        <f>IF($A78="","",VLOOKUP($A78,選手情報入力シート!$A$3:$M$246,8,FALSE))</f>
        <v/>
      </c>
      <c r="L78" s="178" t="str">
        <f>IF($A78="","",VLOOKUP($A78,選手情報入力シート!$A$3:$M$246,9,FALSE))</f>
        <v/>
      </c>
      <c r="M78" s="178" t="str">
        <f>IF($A78="","",YEAR(VLOOKUP($A78,選手情報入力シート!$A$3:$M$246,10,FALSE)))</f>
        <v/>
      </c>
      <c r="N78" s="265" t="str">
        <f>IF($A78="","",IF(MONTH(VLOOKUP($A78,選手情報入力シート!$A$3:$M$246,10,FALSE))&lt;10,"0"&amp;MONTH(VLOOKUP($A78,選手情報入力シート!$A$3:$M$246,10,FALSE))*100+DAY(VLOOKUP($A78,選手情報入力シート!$A$3:$M$246,10,FALSE)),MONTH(VLOOKUP($A78,選手情報入力シート!$A$3:$M$246,10,FALSE))*100+DAY(VLOOKUP($A78,選手情報入力シート!$A$3:$M$246,10,FALSE))))</f>
        <v/>
      </c>
      <c r="O78" s="178" t="str">
        <f>IF($A78="","",VLOOKUP($A78,選手情報入力シート!$A$3:$M$246,12,FALSE))</f>
        <v/>
      </c>
      <c r="P78" s="178" t="str">
        <f>IF($A78="","",VLOOKUP($A78,選手情報入力シート!$A$3:$M$246,11,FALSE))</f>
        <v/>
      </c>
      <c r="AF78" s="178" t="str">
        <f>IF(データとりまとめシート!$A97="","",データとりまとめシート!$A97)</f>
        <v/>
      </c>
      <c r="AG78" s="178" t="str">
        <f>IF($AF78="","",VLOOKUP($AF78,NANS取り込みシート!$A:$P,2,FALSE))</f>
        <v/>
      </c>
      <c r="AH78" s="178"/>
      <c r="AI78" s="178"/>
      <c r="AJ78" s="178" t="str">
        <f>IF($AF78="","",VLOOKUP($AF78,NANS取り込みシート!$A:$P,5,FALSE))</f>
        <v/>
      </c>
      <c r="AK78" s="178" t="str">
        <f>IF($AF78="","",VLOOKUP($AF78,NANS取り込みシート!$A:$P,6,FALSE))</f>
        <v/>
      </c>
      <c r="AL78" s="178" t="str">
        <f>IF($AF78="","",VLOOKUP($AF78,NANS取り込みシート!$A:$P,7,FALSE))</f>
        <v/>
      </c>
      <c r="AM78" s="178"/>
      <c r="AN78" s="178" t="str">
        <f>IF($AF78="","",VLOOKUP($AF78,NANS取り込みシート!$A:$P,9,FALSE))</f>
        <v/>
      </c>
      <c r="AO78" s="178" t="str">
        <f>IF($AF78="","",VLOOKUP($AF78,NANS取り込みシート!$A:$P,10,FALSE))</f>
        <v/>
      </c>
      <c r="AP78" s="178" t="str">
        <f>IF($AF78="","",VLOOKUP($AF78,NANS取り込みシート!$A:$P,11,FALSE))</f>
        <v/>
      </c>
      <c r="AQ78" s="178" t="str">
        <f>IF($AF78="","",VLOOKUP($AF78,NANS取り込みシート!$A:$P,12,FALSE))</f>
        <v/>
      </c>
      <c r="AR78" s="178" t="str">
        <f>IF($AF78="","",VLOOKUP($AF78,NANS取り込みシート!$A:$P,13,FALSE))</f>
        <v/>
      </c>
      <c r="AS78" s="265" t="str">
        <f>IF($AF78="","",VLOOKUP($AF78,NANS取り込みシート!$A:$P,14,FALSE))</f>
        <v/>
      </c>
      <c r="AT78" s="178" t="str">
        <f>IF($AF78="","",VLOOKUP($AF78,NANS取り込みシート!$A:$P,15,FALSE))</f>
        <v/>
      </c>
      <c r="AU78" s="265" t="str">
        <f>IF($AF78="","",VLOOKUP($AF78,NANS取り込みシート!$A:$P,16,FALSE))</f>
        <v/>
      </c>
      <c r="AV78" s="178" t="str">
        <f>IF(データとりまとめシート!$E97="","",データとりまとめシート!$E97)</f>
        <v/>
      </c>
      <c r="AW78" s="264" t="str">
        <f>IF(データとりまとめシート!$G97="","",データとりまとめシート!$G97)</f>
        <v/>
      </c>
      <c r="AX78" s="178" t="str">
        <f t="shared" si="18"/>
        <v/>
      </c>
      <c r="AY78" s="178" t="str">
        <f t="shared" si="19"/>
        <v/>
      </c>
      <c r="AZ78" s="178" t="str">
        <f>IF(データとりまとめシート!$I97="","",データとりまとめシート!$I97)</f>
        <v/>
      </c>
      <c r="BA78" s="264" t="str">
        <f>IF(データとりまとめシート!$K97="","",データとりまとめシート!$K97)</f>
        <v/>
      </c>
      <c r="BB78" s="178" t="str">
        <f t="shared" si="20"/>
        <v/>
      </c>
      <c r="BC78" s="178" t="str">
        <f t="shared" si="21"/>
        <v/>
      </c>
      <c r="BD78" s="178" t="str">
        <f>IF($AF78="","",IF(COUNTIF(データとりまとめシート!$B$12:$B$17,NANS取り込みシート!$AF78)=1,データとりまとめシート!$W$24,IF(COUNTIF(データとりまとめシート!$B$3:$B$8,NANS取り込みシート!$AF78)=1,データとりまとめシート!$W$25,IF(COUNTIF(データとりまとめシート!$H$12:$H$17,NANS取り込みシート!$AF78)=1,データとりまとめシート!$W$26,IF(COUNTIF(データとりまとめシート!$H$3:$H$8,NANS取り込みシート!$AF78)=1,データとりまとめシート!$W$27,"")))))</f>
        <v/>
      </c>
      <c r="BE78" s="264" t="str">
        <f>IF(BD78=データとりまとめシート!$W$24,IF(データとりまとめシート!$E$12="","",データとりまとめシート!$E$12),"")&amp;IF(BD78=データとりまとめシート!$W$25,IF(データとりまとめシート!$E$3="","",データとりまとめシート!$E$3),"")&amp;IF(BD78=データとりまとめシート!$W$26,IF(データとりまとめシート!$K$12="","",データとりまとめシート!$K$12),"")&amp;IF(BD78=データとりまとめシート!$W$27,IF(データとりまとめシート!$K$3="","",データとりまとめシート!$K$3),"")</f>
        <v/>
      </c>
      <c r="BF78" s="178" t="str">
        <f t="shared" si="22"/>
        <v/>
      </c>
      <c r="BG78" s="178" t="str">
        <f t="shared" si="23"/>
        <v/>
      </c>
    </row>
    <row r="79" spans="1:59">
      <c r="A79" s="178" t="str">
        <f>IF(選手情報入力シート!A79="","",選手情報入力シート!A79)</f>
        <v/>
      </c>
      <c r="B79" s="178" t="str">
        <f>IF($A79="","",所属情報入力シート!$A$2)</f>
        <v/>
      </c>
      <c r="C79" s="178"/>
      <c r="D79" s="178"/>
      <c r="E79" s="178" t="str">
        <f>IF($A79="","",VLOOKUP($A79,選手情報入力シート!$A$3:$M$246,2,FALSE))</f>
        <v/>
      </c>
      <c r="F79" s="178" t="str">
        <f>IF($A79="","",VLOOKUP($A79,選手情報入力シート!$A$3:$M$246,3,FALSE)&amp;" "&amp;VLOOKUP($A79,選手情報入力シート!$A$3:$M$246,4,FALSE))</f>
        <v/>
      </c>
      <c r="G79" s="178" t="str">
        <f>IF($A79="","",ASC(VLOOKUP($A79,選手情報入力シート!$A$3:$M$246,5,FALSE)))</f>
        <v/>
      </c>
      <c r="H79" s="178"/>
      <c r="I79" s="178" t="str">
        <f>IF($A79="","",ASC(VLOOKUP($A79,選手情報入力シート!$A$3:$M$246,6,FALSE)))</f>
        <v/>
      </c>
      <c r="J79" s="178" t="str">
        <f>IF($A79="","",VLOOKUP($A79,選手情報入力シート!$A$3:$M$246,7,FALSE))</f>
        <v/>
      </c>
      <c r="K79" s="178" t="str">
        <f>IF($A79="","",VLOOKUP($A79,選手情報入力シート!$A$3:$M$246,8,FALSE))</f>
        <v/>
      </c>
      <c r="L79" s="178" t="str">
        <f>IF($A79="","",VLOOKUP($A79,選手情報入力シート!$A$3:$M$246,9,FALSE))</f>
        <v/>
      </c>
      <c r="M79" s="178" t="str">
        <f>IF($A79="","",YEAR(VLOOKUP($A79,選手情報入力シート!$A$3:$M$246,10,FALSE)))</f>
        <v/>
      </c>
      <c r="N79" s="265" t="str">
        <f>IF($A79="","",IF(MONTH(VLOOKUP($A79,選手情報入力シート!$A$3:$M$246,10,FALSE))&lt;10,"0"&amp;MONTH(VLOOKUP($A79,選手情報入力シート!$A$3:$M$246,10,FALSE))*100+DAY(VLOOKUP($A79,選手情報入力シート!$A$3:$M$246,10,FALSE)),MONTH(VLOOKUP($A79,選手情報入力シート!$A$3:$M$246,10,FALSE))*100+DAY(VLOOKUP($A79,選手情報入力シート!$A$3:$M$246,10,FALSE))))</f>
        <v/>
      </c>
      <c r="O79" s="178" t="str">
        <f>IF($A79="","",VLOOKUP($A79,選手情報入力シート!$A$3:$M$246,12,FALSE))</f>
        <v/>
      </c>
      <c r="P79" s="178" t="str">
        <f>IF($A79="","",VLOOKUP($A79,選手情報入力シート!$A$3:$M$246,11,FALSE))</f>
        <v/>
      </c>
      <c r="AF79" s="178" t="str">
        <f>IF(データとりまとめシート!$A98="","",データとりまとめシート!$A98)</f>
        <v/>
      </c>
      <c r="AG79" s="178" t="str">
        <f>IF($AF79="","",VLOOKUP($AF79,NANS取り込みシート!$A:$P,2,FALSE))</f>
        <v/>
      </c>
      <c r="AH79" s="178"/>
      <c r="AI79" s="178"/>
      <c r="AJ79" s="178" t="str">
        <f>IF($AF79="","",VLOOKUP($AF79,NANS取り込みシート!$A:$P,5,FALSE))</f>
        <v/>
      </c>
      <c r="AK79" s="178" t="str">
        <f>IF($AF79="","",VLOOKUP($AF79,NANS取り込みシート!$A:$P,6,FALSE))</f>
        <v/>
      </c>
      <c r="AL79" s="178" t="str">
        <f>IF($AF79="","",VLOOKUP($AF79,NANS取り込みシート!$A:$P,7,FALSE))</f>
        <v/>
      </c>
      <c r="AM79" s="178"/>
      <c r="AN79" s="178" t="str">
        <f>IF($AF79="","",VLOOKUP($AF79,NANS取り込みシート!$A:$P,9,FALSE))</f>
        <v/>
      </c>
      <c r="AO79" s="178" t="str">
        <f>IF($AF79="","",VLOOKUP($AF79,NANS取り込みシート!$A:$P,10,FALSE))</f>
        <v/>
      </c>
      <c r="AP79" s="178" t="str">
        <f>IF($AF79="","",VLOOKUP($AF79,NANS取り込みシート!$A:$P,11,FALSE))</f>
        <v/>
      </c>
      <c r="AQ79" s="178" t="str">
        <f>IF($AF79="","",VLOOKUP($AF79,NANS取り込みシート!$A:$P,12,FALSE))</f>
        <v/>
      </c>
      <c r="AR79" s="178" t="str">
        <f>IF($AF79="","",VLOOKUP($AF79,NANS取り込みシート!$A:$P,13,FALSE))</f>
        <v/>
      </c>
      <c r="AS79" s="265" t="str">
        <f>IF($AF79="","",VLOOKUP($AF79,NANS取り込みシート!$A:$P,14,FALSE))</f>
        <v/>
      </c>
      <c r="AT79" s="178" t="str">
        <f>IF($AF79="","",VLOOKUP($AF79,NANS取り込みシート!$A:$P,15,FALSE))</f>
        <v/>
      </c>
      <c r="AU79" s="265" t="str">
        <f>IF($AF79="","",VLOOKUP($AF79,NANS取り込みシート!$A:$P,16,FALSE))</f>
        <v/>
      </c>
      <c r="AV79" s="178" t="str">
        <f>IF(データとりまとめシート!$E98="","",データとりまとめシート!$E98)</f>
        <v/>
      </c>
      <c r="AW79" s="264" t="str">
        <f>IF(データとりまとめシート!$G98="","",データとりまとめシート!$G98)</f>
        <v/>
      </c>
      <c r="AX79" s="178" t="str">
        <f t="shared" si="18"/>
        <v/>
      </c>
      <c r="AY79" s="178" t="str">
        <f t="shared" si="19"/>
        <v/>
      </c>
      <c r="AZ79" s="178" t="str">
        <f>IF(データとりまとめシート!$I98="","",データとりまとめシート!$I98)</f>
        <v/>
      </c>
      <c r="BA79" s="264" t="str">
        <f>IF(データとりまとめシート!$K98="","",データとりまとめシート!$K98)</f>
        <v/>
      </c>
      <c r="BB79" s="178" t="str">
        <f t="shared" si="20"/>
        <v/>
      </c>
      <c r="BC79" s="178" t="str">
        <f t="shared" si="21"/>
        <v/>
      </c>
      <c r="BD79" s="178" t="str">
        <f>IF($AF79="","",IF(COUNTIF(データとりまとめシート!$B$12:$B$17,NANS取り込みシート!$AF79)=1,データとりまとめシート!$W$24,IF(COUNTIF(データとりまとめシート!$B$3:$B$8,NANS取り込みシート!$AF79)=1,データとりまとめシート!$W$25,IF(COUNTIF(データとりまとめシート!$H$12:$H$17,NANS取り込みシート!$AF79)=1,データとりまとめシート!$W$26,IF(COUNTIF(データとりまとめシート!$H$3:$H$8,NANS取り込みシート!$AF79)=1,データとりまとめシート!$W$27,"")))))</f>
        <v/>
      </c>
      <c r="BE79" s="264" t="str">
        <f>IF(BD79=データとりまとめシート!$W$24,IF(データとりまとめシート!$E$12="","",データとりまとめシート!$E$12),"")&amp;IF(BD79=データとりまとめシート!$W$25,IF(データとりまとめシート!$E$3="","",データとりまとめシート!$E$3),"")&amp;IF(BD79=データとりまとめシート!$W$26,IF(データとりまとめシート!$K$12="","",データとりまとめシート!$K$12),"")&amp;IF(BD79=データとりまとめシート!$W$27,IF(データとりまとめシート!$K$3="","",データとりまとめシート!$K$3),"")</f>
        <v/>
      </c>
      <c r="BF79" s="178" t="str">
        <f t="shared" si="22"/>
        <v/>
      </c>
      <c r="BG79" s="178" t="str">
        <f t="shared" si="23"/>
        <v/>
      </c>
    </row>
    <row r="80" spans="1:59">
      <c r="A80" s="178" t="str">
        <f>IF(選手情報入力シート!A80="","",選手情報入力シート!A80)</f>
        <v/>
      </c>
      <c r="B80" s="178" t="str">
        <f>IF($A80="","",所属情報入力シート!$A$2)</f>
        <v/>
      </c>
      <c r="C80" s="178"/>
      <c r="D80" s="178"/>
      <c r="E80" s="178" t="str">
        <f>IF($A80="","",VLOOKUP($A80,選手情報入力シート!$A$3:$M$246,2,FALSE))</f>
        <v/>
      </c>
      <c r="F80" s="178" t="str">
        <f>IF($A80="","",VLOOKUP($A80,選手情報入力シート!$A$3:$M$246,3,FALSE)&amp;" "&amp;VLOOKUP($A80,選手情報入力シート!$A$3:$M$246,4,FALSE))</f>
        <v/>
      </c>
      <c r="G80" s="178" t="str">
        <f>IF($A80="","",ASC(VLOOKUP($A80,選手情報入力シート!$A$3:$M$246,5,FALSE)))</f>
        <v/>
      </c>
      <c r="H80" s="178"/>
      <c r="I80" s="178" t="str">
        <f>IF($A80="","",ASC(VLOOKUP($A80,選手情報入力シート!$A$3:$M$246,6,FALSE)))</f>
        <v/>
      </c>
      <c r="J80" s="178" t="str">
        <f>IF($A80="","",VLOOKUP($A80,選手情報入力シート!$A$3:$M$246,7,FALSE))</f>
        <v/>
      </c>
      <c r="K80" s="178" t="str">
        <f>IF($A80="","",VLOOKUP($A80,選手情報入力シート!$A$3:$M$246,8,FALSE))</f>
        <v/>
      </c>
      <c r="L80" s="178" t="str">
        <f>IF($A80="","",VLOOKUP($A80,選手情報入力シート!$A$3:$M$246,9,FALSE))</f>
        <v/>
      </c>
      <c r="M80" s="178" t="str">
        <f>IF($A80="","",YEAR(VLOOKUP($A80,選手情報入力シート!$A$3:$M$246,10,FALSE)))</f>
        <v/>
      </c>
      <c r="N80" s="265" t="str">
        <f>IF($A80="","",IF(MONTH(VLOOKUP($A80,選手情報入力シート!$A$3:$M$246,10,FALSE))&lt;10,"0"&amp;MONTH(VLOOKUP($A80,選手情報入力シート!$A$3:$M$246,10,FALSE))*100+DAY(VLOOKUP($A80,選手情報入力シート!$A$3:$M$246,10,FALSE)),MONTH(VLOOKUP($A80,選手情報入力シート!$A$3:$M$246,10,FALSE))*100+DAY(VLOOKUP($A80,選手情報入力シート!$A$3:$M$246,10,FALSE))))</f>
        <v/>
      </c>
      <c r="O80" s="178" t="str">
        <f>IF($A80="","",VLOOKUP($A80,選手情報入力シート!$A$3:$M$246,12,FALSE))</f>
        <v/>
      </c>
      <c r="P80" s="178" t="str">
        <f>IF($A80="","",VLOOKUP($A80,選手情報入力シート!$A$3:$M$246,11,FALSE))</f>
        <v/>
      </c>
      <c r="AF80" s="178" t="str">
        <f>IF(データとりまとめシート!$A99="","",データとりまとめシート!$A99)</f>
        <v/>
      </c>
      <c r="AG80" s="178" t="str">
        <f>IF($AF80="","",VLOOKUP($AF80,NANS取り込みシート!$A:$P,2,FALSE))</f>
        <v/>
      </c>
      <c r="AH80" s="178"/>
      <c r="AI80" s="178"/>
      <c r="AJ80" s="178" t="str">
        <f>IF($AF80="","",VLOOKUP($AF80,NANS取り込みシート!$A:$P,5,FALSE))</f>
        <v/>
      </c>
      <c r="AK80" s="178" t="str">
        <f>IF($AF80="","",VLOOKUP($AF80,NANS取り込みシート!$A:$P,6,FALSE))</f>
        <v/>
      </c>
      <c r="AL80" s="178" t="str">
        <f>IF($AF80="","",VLOOKUP($AF80,NANS取り込みシート!$A:$P,7,FALSE))</f>
        <v/>
      </c>
      <c r="AM80" s="178"/>
      <c r="AN80" s="178" t="str">
        <f>IF($AF80="","",VLOOKUP($AF80,NANS取り込みシート!$A:$P,9,FALSE))</f>
        <v/>
      </c>
      <c r="AO80" s="178" t="str">
        <f>IF($AF80="","",VLOOKUP($AF80,NANS取り込みシート!$A:$P,10,FALSE))</f>
        <v/>
      </c>
      <c r="AP80" s="178" t="str">
        <f>IF($AF80="","",VLOOKUP($AF80,NANS取り込みシート!$A:$P,11,FALSE))</f>
        <v/>
      </c>
      <c r="AQ80" s="178" t="str">
        <f>IF($AF80="","",VLOOKUP($AF80,NANS取り込みシート!$A:$P,12,FALSE))</f>
        <v/>
      </c>
      <c r="AR80" s="178" t="str">
        <f>IF($AF80="","",VLOOKUP($AF80,NANS取り込みシート!$A:$P,13,FALSE))</f>
        <v/>
      </c>
      <c r="AS80" s="265" t="str">
        <f>IF($AF80="","",VLOOKUP($AF80,NANS取り込みシート!$A:$P,14,FALSE))</f>
        <v/>
      </c>
      <c r="AT80" s="178" t="str">
        <f>IF($AF80="","",VLOOKUP($AF80,NANS取り込みシート!$A:$P,15,FALSE))</f>
        <v/>
      </c>
      <c r="AU80" s="265" t="str">
        <f>IF($AF80="","",VLOOKUP($AF80,NANS取り込みシート!$A:$P,16,FALSE))</f>
        <v/>
      </c>
      <c r="AV80" s="178" t="str">
        <f>IF(データとりまとめシート!$E99="","",データとりまとめシート!$E99)</f>
        <v/>
      </c>
      <c r="AW80" s="264" t="str">
        <f>IF(データとりまとめシート!$G99="","",データとりまとめシート!$G99)</f>
        <v/>
      </c>
      <c r="AX80" s="178" t="str">
        <f t="shared" si="18"/>
        <v/>
      </c>
      <c r="AY80" s="178" t="str">
        <f t="shared" si="19"/>
        <v/>
      </c>
      <c r="AZ80" s="178" t="str">
        <f>IF(データとりまとめシート!$I99="","",データとりまとめシート!$I99)</f>
        <v/>
      </c>
      <c r="BA80" s="264" t="str">
        <f>IF(データとりまとめシート!$K99="","",データとりまとめシート!$K99)</f>
        <v/>
      </c>
      <c r="BB80" s="178" t="str">
        <f t="shared" si="20"/>
        <v/>
      </c>
      <c r="BC80" s="178" t="str">
        <f t="shared" si="21"/>
        <v/>
      </c>
      <c r="BD80" s="178" t="str">
        <f>IF($AF80="","",IF(COUNTIF(データとりまとめシート!$B$12:$B$17,NANS取り込みシート!$AF80)=1,データとりまとめシート!$W$24,IF(COUNTIF(データとりまとめシート!$B$3:$B$8,NANS取り込みシート!$AF80)=1,データとりまとめシート!$W$25,IF(COUNTIF(データとりまとめシート!$H$12:$H$17,NANS取り込みシート!$AF80)=1,データとりまとめシート!$W$26,IF(COUNTIF(データとりまとめシート!$H$3:$H$8,NANS取り込みシート!$AF80)=1,データとりまとめシート!$W$27,"")))))</f>
        <v/>
      </c>
      <c r="BE80" s="264" t="str">
        <f>IF(BD80=データとりまとめシート!$W$24,IF(データとりまとめシート!$E$12="","",データとりまとめシート!$E$12),"")&amp;IF(BD80=データとりまとめシート!$W$25,IF(データとりまとめシート!$E$3="","",データとりまとめシート!$E$3),"")&amp;IF(BD80=データとりまとめシート!$W$26,IF(データとりまとめシート!$K$12="","",データとりまとめシート!$K$12),"")&amp;IF(BD80=データとりまとめシート!$W$27,IF(データとりまとめシート!$K$3="","",データとりまとめシート!$K$3),"")</f>
        <v/>
      </c>
      <c r="BF80" s="178" t="str">
        <f t="shared" si="22"/>
        <v/>
      </c>
      <c r="BG80" s="178" t="str">
        <f t="shared" si="23"/>
        <v/>
      </c>
    </row>
    <row r="81" spans="1:59">
      <c r="A81" s="178" t="str">
        <f>IF(選手情報入力シート!A81="","",選手情報入力シート!A81)</f>
        <v/>
      </c>
      <c r="B81" s="178" t="str">
        <f>IF($A81="","",所属情報入力シート!$A$2)</f>
        <v/>
      </c>
      <c r="C81" s="178"/>
      <c r="D81" s="178"/>
      <c r="E81" s="178" t="str">
        <f>IF($A81="","",VLOOKUP($A81,選手情報入力シート!$A$3:$M$246,2,FALSE))</f>
        <v/>
      </c>
      <c r="F81" s="178" t="str">
        <f>IF($A81="","",VLOOKUP($A81,選手情報入力シート!$A$3:$M$246,3,FALSE)&amp;" "&amp;VLOOKUP($A81,選手情報入力シート!$A$3:$M$246,4,FALSE))</f>
        <v/>
      </c>
      <c r="G81" s="178" t="str">
        <f>IF($A81="","",ASC(VLOOKUP($A81,選手情報入力シート!$A$3:$M$246,5,FALSE)))</f>
        <v/>
      </c>
      <c r="H81" s="178"/>
      <c r="I81" s="178" t="str">
        <f>IF($A81="","",ASC(VLOOKUP($A81,選手情報入力シート!$A$3:$M$246,6,FALSE)))</f>
        <v/>
      </c>
      <c r="J81" s="178" t="str">
        <f>IF($A81="","",VLOOKUP($A81,選手情報入力シート!$A$3:$M$246,7,FALSE))</f>
        <v/>
      </c>
      <c r="K81" s="178" t="str">
        <f>IF($A81="","",VLOOKUP($A81,選手情報入力シート!$A$3:$M$246,8,FALSE))</f>
        <v/>
      </c>
      <c r="L81" s="178" t="str">
        <f>IF($A81="","",VLOOKUP($A81,選手情報入力シート!$A$3:$M$246,9,FALSE))</f>
        <v/>
      </c>
      <c r="M81" s="178" t="str">
        <f>IF($A81="","",YEAR(VLOOKUP($A81,選手情報入力シート!$A$3:$M$246,10,FALSE)))</f>
        <v/>
      </c>
      <c r="N81" s="265" t="str">
        <f>IF($A81="","",IF(MONTH(VLOOKUP($A81,選手情報入力シート!$A$3:$M$246,10,FALSE))&lt;10,"0"&amp;MONTH(VLOOKUP($A81,選手情報入力シート!$A$3:$M$246,10,FALSE))*100+DAY(VLOOKUP($A81,選手情報入力シート!$A$3:$M$246,10,FALSE)),MONTH(VLOOKUP($A81,選手情報入力シート!$A$3:$M$246,10,FALSE))*100+DAY(VLOOKUP($A81,選手情報入力シート!$A$3:$M$246,10,FALSE))))</f>
        <v/>
      </c>
      <c r="O81" s="178" t="str">
        <f>IF($A81="","",VLOOKUP($A81,選手情報入力シート!$A$3:$M$246,12,FALSE))</f>
        <v/>
      </c>
      <c r="P81" s="178" t="str">
        <f>IF($A81="","",VLOOKUP($A81,選手情報入力シート!$A$3:$M$246,11,FALSE))</f>
        <v/>
      </c>
      <c r="AF81" s="178" t="str">
        <f>IF(データとりまとめシート!$A100="","",データとりまとめシート!$A100)</f>
        <v/>
      </c>
      <c r="AG81" s="178" t="str">
        <f>IF($AF81="","",VLOOKUP($AF81,NANS取り込みシート!$A:$P,2,FALSE))</f>
        <v/>
      </c>
      <c r="AH81" s="178"/>
      <c r="AI81" s="178"/>
      <c r="AJ81" s="178" t="str">
        <f>IF($AF81="","",VLOOKUP($AF81,NANS取り込みシート!$A:$P,5,FALSE))</f>
        <v/>
      </c>
      <c r="AK81" s="178" t="str">
        <f>IF($AF81="","",VLOOKUP($AF81,NANS取り込みシート!$A:$P,6,FALSE))</f>
        <v/>
      </c>
      <c r="AL81" s="178" t="str">
        <f>IF($AF81="","",VLOOKUP($AF81,NANS取り込みシート!$A:$P,7,FALSE))</f>
        <v/>
      </c>
      <c r="AM81" s="178"/>
      <c r="AN81" s="178" t="str">
        <f>IF($AF81="","",VLOOKUP($AF81,NANS取り込みシート!$A:$P,9,FALSE))</f>
        <v/>
      </c>
      <c r="AO81" s="178" t="str">
        <f>IF($AF81="","",VLOOKUP($AF81,NANS取り込みシート!$A:$P,10,FALSE))</f>
        <v/>
      </c>
      <c r="AP81" s="178" t="str">
        <f>IF($AF81="","",VLOOKUP($AF81,NANS取り込みシート!$A:$P,11,FALSE))</f>
        <v/>
      </c>
      <c r="AQ81" s="178" t="str">
        <f>IF($AF81="","",VLOOKUP($AF81,NANS取り込みシート!$A:$P,12,FALSE))</f>
        <v/>
      </c>
      <c r="AR81" s="178" t="str">
        <f>IF($AF81="","",VLOOKUP($AF81,NANS取り込みシート!$A:$P,13,FALSE))</f>
        <v/>
      </c>
      <c r="AS81" s="265" t="str">
        <f>IF($AF81="","",VLOOKUP($AF81,NANS取り込みシート!$A:$P,14,FALSE))</f>
        <v/>
      </c>
      <c r="AT81" s="178" t="str">
        <f>IF($AF81="","",VLOOKUP($AF81,NANS取り込みシート!$A:$P,15,FALSE))</f>
        <v/>
      </c>
      <c r="AU81" s="265" t="str">
        <f>IF($AF81="","",VLOOKUP($AF81,NANS取り込みシート!$A:$P,16,FALSE))</f>
        <v/>
      </c>
      <c r="AV81" s="178" t="str">
        <f>IF(データとりまとめシート!$E100="","",データとりまとめシート!$E100)</f>
        <v/>
      </c>
      <c r="AW81" s="264" t="str">
        <f>IF(データとりまとめシート!$G100="","",データとりまとめシート!$G100)</f>
        <v/>
      </c>
      <c r="AX81" s="178" t="str">
        <f t="shared" si="18"/>
        <v/>
      </c>
      <c r="AY81" s="178" t="str">
        <f t="shared" si="19"/>
        <v/>
      </c>
      <c r="AZ81" s="178" t="str">
        <f>IF(データとりまとめシート!$I100="","",データとりまとめシート!$I100)</f>
        <v/>
      </c>
      <c r="BA81" s="264" t="str">
        <f>IF(データとりまとめシート!$K100="","",データとりまとめシート!$K100)</f>
        <v/>
      </c>
      <c r="BB81" s="178" t="str">
        <f t="shared" si="20"/>
        <v/>
      </c>
      <c r="BC81" s="178" t="str">
        <f t="shared" si="21"/>
        <v/>
      </c>
      <c r="BD81" s="178" t="str">
        <f>IF($AF81="","",IF(COUNTIF(データとりまとめシート!$B$12:$B$17,NANS取り込みシート!$AF81)=1,データとりまとめシート!$W$24,IF(COUNTIF(データとりまとめシート!$B$3:$B$8,NANS取り込みシート!$AF81)=1,データとりまとめシート!$W$25,IF(COUNTIF(データとりまとめシート!$H$12:$H$17,NANS取り込みシート!$AF81)=1,データとりまとめシート!$W$26,IF(COUNTIF(データとりまとめシート!$H$3:$H$8,NANS取り込みシート!$AF81)=1,データとりまとめシート!$W$27,"")))))</f>
        <v/>
      </c>
      <c r="BE81" s="264" t="str">
        <f>IF(BD81=データとりまとめシート!$W$24,IF(データとりまとめシート!$E$12="","",データとりまとめシート!$E$12),"")&amp;IF(BD81=データとりまとめシート!$W$25,IF(データとりまとめシート!$E$3="","",データとりまとめシート!$E$3),"")&amp;IF(BD81=データとりまとめシート!$W$26,IF(データとりまとめシート!$K$12="","",データとりまとめシート!$K$12),"")&amp;IF(BD81=データとりまとめシート!$W$27,IF(データとりまとめシート!$K$3="","",データとりまとめシート!$K$3),"")</f>
        <v/>
      </c>
      <c r="BF81" s="178" t="str">
        <f t="shared" si="22"/>
        <v/>
      </c>
      <c r="BG81" s="178" t="str">
        <f t="shared" si="23"/>
        <v/>
      </c>
    </row>
    <row r="82" spans="1:59">
      <c r="A82" s="178" t="str">
        <f>IF(選手情報入力シート!A82="","",選手情報入力シート!A82)</f>
        <v/>
      </c>
      <c r="B82" s="178" t="str">
        <f>IF($A82="","",所属情報入力シート!$A$2)</f>
        <v/>
      </c>
      <c r="C82" s="178"/>
      <c r="D82" s="178"/>
      <c r="E82" s="178" t="str">
        <f>IF($A82="","",VLOOKUP($A82,選手情報入力シート!$A$3:$M$246,2,FALSE))</f>
        <v/>
      </c>
      <c r="F82" s="178" t="str">
        <f>IF($A82="","",VLOOKUP($A82,選手情報入力シート!$A$3:$M$246,3,FALSE)&amp;" "&amp;VLOOKUP($A82,選手情報入力シート!$A$3:$M$246,4,FALSE))</f>
        <v/>
      </c>
      <c r="G82" s="178" t="str">
        <f>IF($A82="","",ASC(VLOOKUP($A82,選手情報入力シート!$A$3:$M$246,5,FALSE)))</f>
        <v/>
      </c>
      <c r="H82" s="178"/>
      <c r="I82" s="178" t="str">
        <f>IF($A82="","",ASC(VLOOKUP($A82,選手情報入力シート!$A$3:$M$246,6,FALSE)))</f>
        <v/>
      </c>
      <c r="J82" s="178" t="str">
        <f>IF($A82="","",VLOOKUP($A82,選手情報入力シート!$A$3:$M$246,7,FALSE))</f>
        <v/>
      </c>
      <c r="K82" s="178" t="str">
        <f>IF($A82="","",VLOOKUP($A82,選手情報入力シート!$A$3:$M$246,8,FALSE))</f>
        <v/>
      </c>
      <c r="L82" s="178" t="str">
        <f>IF($A82="","",VLOOKUP($A82,選手情報入力シート!$A$3:$M$246,9,FALSE))</f>
        <v/>
      </c>
      <c r="M82" s="178" t="str">
        <f>IF($A82="","",YEAR(VLOOKUP($A82,選手情報入力シート!$A$3:$M$246,10,FALSE)))</f>
        <v/>
      </c>
      <c r="N82" s="265" t="str">
        <f>IF($A82="","",IF(MONTH(VLOOKUP($A82,選手情報入力シート!$A$3:$M$246,10,FALSE))&lt;10,"0"&amp;MONTH(VLOOKUP($A82,選手情報入力シート!$A$3:$M$246,10,FALSE))*100+DAY(VLOOKUP($A82,選手情報入力シート!$A$3:$M$246,10,FALSE)),MONTH(VLOOKUP($A82,選手情報入力シート!$A$3:$M$246,10,FALSE))*100+DAY(VLOOKUP($A82,選手情報入力シート!$A$3:$M$246,10,FALSE))))</f>
        <v/>
      </c>
      <c r="O82" s="178" t="str">
        <f>IF($A82="","",VLOOKUP($A82,選手情報入力シート!$A$3:$M$246,12,FALSE))</f>
        <v/>
      </c>
      <c r="P82" s="178" t="str">
        <f>IF($A82="","",VLOOKUP($A82,選手情報入力シート!$A$3:$M$246,11,FALSE))</f>
        <v/>
      </c>
      <c r="AF82" s="178" t="str">
        <f>IF(データとりまとめシート!$A101="","",データとりまとめシート!$A101)</f>
        <v/>
      </c>
      <c r="AG82" s="178" t="str">
        <f>IF($AF82="","",VLOOKUP($AF82,NANS取り込みシート!$A:$P,2,FALSE))</f>
        <v/>
      </c>
      <c r="AH82" s="178"/>
      <c r="AI82" s="178"/>
      <c r="AJ82" s="178" t="str">
        <f>IF($AF82="","",VLOOKUP($AF82,NANS取り込みシート!$A:$P,5,FALSE))</f>
        <v/>
      </c>
      <c r="AK82" s="178" t="str">
        <f>IF($AF82="","",VLOOKUP($AF82,NANS取り込みシート!$A:$P,6,FALSE))</f>
        <v/>
      </c>
      <c r="AL82" s="178" t="str">
        <f>IF($AF82="","",VLOOKUP($AF82,NANS取り込みシート!$A:$P,7,FALSE))</f>
        <v/>
      </c>
      <c r="AM82" s="178"/>
      <c r="AN82" s="178" t="str">
        <f>IF($AF82="","",VLOOKUP($AF82,NANS取り込みシート!$A:$P,9,FALSE))</f>
        <v/>
      </c>
      <c r="AO82" s="178" t="str">
        <f>IF($AF82="","",VLOOKUP($AF82,NANS取り込みシート!$A:$P,10,FALSE))</f>
        <v/>
      </c>
      <c r="AP82" s="178" t="str">
        <f>IF($AF82="","",VLOOKUP($AF82,NANS取り込みシート!$A:$P,11,FALSE))</f>
        <v/>
      </c>
      <c r="AQ82" s="178" t="str">
        <f>IF($AF82="","",VLOOKUP($AF82,NANS取り込みシート!$A:$P,12,FALSE))</f>
        <v/>
      </c>
      <c r="AR82" s="178" t="str">
        <f>IF($AF82="","",VLOOKUP($AF82,NANS取り込みシート!$A:$P,13,FALSE))</f>
        <v/>
      </c>
      <c r="AS82" s="265" t="str">
        <f>IF($AF82="","",VLOOKUP($AF82,NANS取り込みシート!$A:$P,14,FALSE))</f>
        <v/>
      </c>
      <c r="AT82" s="178" t="str">
        <f>IF($AF82="","",VLOOKUP($AF82,NANS取り込みシート!$A:$P,15,FALSE))</f>
        <v/>
      </c>
      <c r="AU82" s="265" t="str">
        <f>IF($AF82="","",VLOOKUP($AF82,NANS取り込みシート!$A:$P,16,FALSE))</f>
        <v/>
      </c>
      <c r="AV82" s="178" t="str">
        <f>IF(データとりまとめシート!$E101="","",データとりまとめシート!$E101)</f>
        <v/>
      </c>
      <c r="AW82" s="264" t="str">
        <f>IF(データとりまとめシート!$G101="","",データとりまとめシート!$G101)</f>
        <v/>
      </c>
      <c r="AX82" s="178" t="str">
        <f t="shared" si="18"/>
        <v/>
      </c>
      <c r="AY82" s="178" t="str">
        <f t="shared" si="19"/>
        <v/>
      </c>
      <c r="AZ82" s="178" t="str">
        <f>IF(データとりまとめシート!$I101="","",データとりまとめシート!$I101)</f>
        <v/>
      </c>
      <c r="BA82" s="264" t="str">
        <f>IF(データとりまとめシート!$K101="","",データとりまとめシート!$K101)</f>
        <v/>
      </c>
      <c r="BB82" s="178" t="str">
        <f t="shared" si="20"/>
        <v/>
      </c>
      <c r="BC82" s="178" t="str">
        <f t="shared" si="21"/>
        <v/>
      </c>
      <c r="BD82" s="178" t="str">
        <f>IF($AF82="","",IF(COUNTIF(データとりまとめシート!$B$12:$B$17,NANS取り込みシート!$AF82)=1,データとりまとめシート!$W$24,IF(COUNTIF(データとりまとめシート!$B$3:$B$8,NANS取り込みシート!$AF82)=1,データとりまとめシート!$W$25,IF(COUNTIF(データとりまとめシート!$H$12:$H$17,NANS取り込みシート!$AF82)=1,データとりまとめシート!$W$26,IF(COUNTIF(データとりまとめシート!$H$3:$H$8,NANS取り込みシート!$AF82)=1,データとりまとめシート!$W$27,"")))))</f>
        <v/>
      </c>
      <c r="BE82" s="264" t="str">
        <f>IF(BD82=データとりまとめシート!$W$24,IF(データとりまとめシート!$E$12="","",データとりまとめシート!$E$12),"")&amp;IF(BD82=データとりまとめシート!$W$25,IF(データとりまとめシート!$E$3="","",データとりまとめシート!$E$3),"")&amp;IF(BD82=データとりまとめシート!$W$26,IF(データとりまとめシート!$K$12="","",データとりまとめシート!$K$12),"")&amp;IF(BD82=データとりまとめシート!$W$27,IF(データとりまとめシート!$K$3="","",データとりまとめシート!$K$3),"")</f>
        <v/>
      </c>
      <c r="BF82" s="178" t="str">
        <f t="shared" si="22"/>
        <v/>
      </c>
      <c r="BG82" s="178" t="str">
        <f t="shared" si="23"/>
        <v/>
      </c>
    </row>
    <row r="83" spans="1:59">
      <c r="A83" s="178" t="str">
        <f>IF(選手情報入力シート!A83="","",選手情報入力シート!A83)</f>
        <v/>
      </c>
      <c r="B83" s="178" t="str">
        <f>IF($A83="","",所属情報入力シート!$A$2)</f>
        <v/>
      </c>
      <c r="C83" s="178"/>
      <c r="D83" s="178"/>
      <c r="E83" s="178" t="str">
        <f>IF($A83="","",VLOOKUP($A83,選手情報入力シート!$A$3:$M$246,2,FALSE))</f>
        <v/>
      </c>
      <c r="F83" s="178" t="str">
        <f>IF($A83="","",VLOOKUP($A83,選手情報入力シート!$A$3:$M$246,3,FALSE)&amp;" "&amp;VLOOKUP($A83,選手情報入力シート!$A$3:$M$246,4,FALSE))</f>
        <v/>
      </c>
      <c r="G83" s="178" t="str">
        <f>IF($A83="","",ASC(VLOOKUP($A83,選手情報入力シート!$A$3:$M$246,5,FALSE)))</f>
        <v/>
      </c>
      <c r="H83" s="178"/>
      <c r="I83" s="178" t="str">
        <f>IF($A83="","",ASC(VLOOKUP($A83,選手情報入力シート!$A$3:$M$246,6,FALSE)))</f>
        <v/>
      </c>
      <c r="J83" s="178" t="str">
        <f>IF($A83="","",VLOOKUP($A83,選手情報入力シート!$A$3:$M$246,7,FALSE))</f>
        <v/>
      </c>
      <c r="K83" s="178" t="str">
        <f>IF($A83="","",VLOOKUP($A83,選手情報入力シート!$A$3:$M$246,8,FALSE))</f>
        <v/>
      </c>
      <c r="L83" s="178" t="str">
        <f>IF($A83="","",VLOOKUP($A83,選手情報入力シート!$A$3:$M$246,9,FALSE))</f>
        <v/>
      </c>
      <c r="M83" s="178" t="str">
        <f>IF($A83="","",YEAR(VLOOKUP($A83,選手情報入力シート!$A$3:$M$246,10,FALSE)))</f>
        <v/>
      </c>
      <c r="N83" s="265" t="str">
        <f>IF($A83="","",IF(MONTH(VLOOKUP($A83,選手情報入力シート!$A$3:$M$246,10,FALSE))&lt;10,"0"&amp;MONTH(VLOOKUP($A83,選手情報入力シート!$A$3:$M$246,10,FALSE))*100+DAY(VLOOKUP($A83,選手情報入力シート!$A$3:$M$246,10,FALSE)),MONTH(VLOOKUP($A83,選手情報入力シート!$A$3:$M$246,10,FALSE))*100+DAY(VLOOKUP($A83,選手情報入力シート!$A$3:$M$246,10,FALSE))))</f>
        <v/>
      </c>
      <c r="O83" s="178" t="str">
        <f>IF($A83="","",VLOOKUP($A83,選手情報入力シート!$A$3:$M$246,12,FALSE))</f>
        <v/>
      </c>
      <c r="P83" s="178" t="str">
        <f>IF($A83="","",VLOOKUP($A83,選手情報入力シート!$A$3:$M$246,11,FALSE))</f>
        <v/>
      </c>
      <c r="AF83" s="178" t="str">
        <f>IF(データとりまとめシート!$A102="","",データとりまとめシート!$A102)</f>
        <v/>
      </c>
      <c r="AG83" s="178" t="str">
        <f>IF($AF83="","",VLOOKUP($AF83,NANS取り込みシート!$A:$P,2,FALSE))</f>
        <v/>
      </c>
      <c r="AH83" s="178"/>
      <c r="AI83" s="178"/>
      <c r="AJ83" s="178" t="str">
        <f>IF($AF83="","",VLOOKUP($AF83,NANS取り込みシート!$A:$P,5,FALSE))</f>
        <v/>
      </c>
      <c r="AK83" s="178" t="str">
        <f>IF($AF83="","",VLOOKUP($AF83,NANS取り込みシート!$A:$P,6,FALSE))</f>
        <v/>
      </c>
      <c r="AL83" s="178" t="str">
        <f>IF($AF83="","",VLOOKUP($AF83,NANS取り込みシート!$A:$P,7,FALSE))</f>
        <v/>
      </c>
      <c r="AM83" s="178"/>
      <c r="AN83" s="178" t="str">
        <f>IF($AF83="","",VLOOKUP($AF83,NANS取り込みシート!$A:$P,9,FALSE))</f>
        <v/>
      </c>
      <c r="AO83" s="178" t="str">
        <f>IF($AF83="","",VLOOKUP($AF83,NANS取り込みシート!$A:$P,10,FALSE))</f>
        <v/>
      </c>
      <c r="AP83" s="178" t="str">
        <f>IF($AF83="","",VLOOKUP($AF83,NANS取り込みシート!$A:$P,11,FALSE))</f>
        <v/>
      </c>
      <c r="AQ83" s="178" t="str">
        <f>IF($AF83="","",VLOOKUP($AF83,NANS取り込みシート!$A:$P,12,FALSE))</f>
        <v/>
      </c>
      <c r="AR83" s="178" t="str">
        <f>IF($AF83="","",VLOOKUP($AF83,NANS取り込みシート!$A:$P,13,FALSE))</f>
        <v/>
      </c>
      <c r="AS83" s="265" t="str">
        <f>IF($AF83="","",VLOOKUP($AF83,NANS取り込みシート!$A:$P,14,FALSE))</f>
        <v/>
      </c>
      <c r="AT83" s="178" t="str">
        <f>IF($AF83="","",VLOOKUP($AF83,NANS取り込みシート!$A:$P,15,FALSE))</f>
        <v/>
      </c>
      <c r="AU83" s="265" t="str">
        <f>IF($AF83="","",VLOOKUP($AF83,NANS取り込みシート!$A:$P,16,FALSE))</f>
        <v/>
      </c>
      <c r="AV83" s="178" t="str">
        <f>IF(データとりまとめシート!$E102="","",データとりまとめシート!$E102)</f>
        <v/>
      </c>
      <c r="AW83" s="264" t="str">
        <f>IF(データとりまとめシート!$G102="","",データとりまとめシート!$G102)</f>
        <v/>
      </c>
      <c r="AX83" s="178" t="str">
        <f t="shared" si="18"/>
        <v/>
      </c>
      <c r="AY83" s="178" t="str">
        <f t="shared" si="19"/>
        <v/>
      </c>
      <c r="AZ83" s="178" t="str">
        <f>IF(データとりまとめシート!$I102="","",データとりまとめシート!$I102)</f>
        <v/>
      </c>
      <c r="BA83" s="264" t="str">
        <f>IF(データとりまとめシート!$K102="","",データとりまとめシート!$K102)</f>
        <v/>
      </c>
      <c r="BB83" s="178" t="str">
        <f t="shared" si="20"/>
        <v/>
      </c>
      <c r="BC83" s="178" t="str">
        <f t="shared" si="21"/>
        <v/>
      </c>
      <c r="BD83" s="178" t="str">
        <f>IF($AF83="","",IF(COUNTIF(データとりまとめシート!$B$12:$B$17,NANS取り込みシート!$AF83)=1,データとりまとめシート!$W$24,IF(COUNTIF(データとりまとめシート!$B$3:$B$8,NANS取り込みシート!$AF83)=1,データとりまとめシート!$W$25,IF(COUNTIF(データとりまとめシート!$H$12:$H$17,NANS取り込みシート!$AF83)=1,データとりまとめシート!$W$26,IF(COUNTIF(データとりまとめシート!$H$3:$H$8,NANS取り込みシート!$AF83)=1,データとりまとめシート!$W$27,"")))))</f>
        <v/>
      </c>
      <c r="BE83" s="264" t="str">
        <f>IF(BD83=データとりまとめシート!$W$24,IF(データとりまとめシート!$E$12="","",データとりまとめシート!$E$12),"")&amp;IF(BD83=データとりまとめシート!$W$25,IF(データとりまとめシート!$E$3="","",データとりまとめシート!$E$3),"")&amp;IF(BD83=データとりまとめシート!$W$26,IF(データとりまとめシート!$K$12="","",データとりまとめシート!$K$12),"")&amp;IF(BD83=データとりまとめシート!$W$27,IF(データとりまとめシート!$K$3="","",データとりまとめシート!$K$3),"")</f>
        <v/>
      </c>
      <c r="BF83" s="178" t="str">
        <f t="shared" si="22"/>
        <v/>
      </c>
      <c r="BG83" s="178" t="str">
        <f t="shared" si="23"/>
        <v/>
      </c>
    </row>
    <row r="84" spans="1:59">
      <c r="A84" s="178" t="str">
        <f>IF(選手情報入力シート!A84="","",選手情報入力シート!A84)</f>
        <v/>
      </c>
      <c r="B84" s="178" t="str">
        <f>IF($A84="","",所属情報入力シート!$A$2)</f>
        <v/>
      </c>
      <c r="C84" s="178"/>
      <c r="D84" s="178"/>
      <c r="E84" s="178" t="str">
        <f>IF($A84="","",VLOOKUP($A84,選手情報入力シート!$A$3:$M$246,2,FALSE))</f>
        <v/>
      </c>
      <c r="F84" s="178" t="str">
        <f>IF($A84="","",VLOOKUP($A84,選手情報入力シート!$A$3:$M$246,3,FALSE)&amp;" "&amp;VLOOKUP($A84,選手情報入力シート!$A$3:$M$246,4,FALSE))</f>
        <v/>
      </c>
      <c r="G84" s="178" t="str">
        <f>IF($A84="","",ASC(VLOOKUP($A84,選手情報入力シート!$A$3:$M$246,5,FALSE)))</f>
        <v/>
      </c>
      <c r="H84" s="178"/>
      <c r="I84" s="178" t="str">
        <f>IF($A84="","",ASC(VLOOKUP($A84,選手情報入力シート!$A$3:$M$246,6,FALSE)))</f>
        <v/>
      </c>
      <c r="J84" s="178" t="str">
        <f>IF($A84="","",VLOOKUP($A84,選手情報入力シート!$A$3:$M$246,7,FALSE))</f>
        <v/>
      </c>
      <c r="K84" s="178" t="str">
        <f>IF($A84="","",VLOOKUP($A84,選手情報入力シート!$A$3:$M$246,8,FALSE))</f>
        <v/>
      </c>
      <c r="L84" s="178" t="str">
        <f>IF($A84="","",VLOOKUP($A84,選手情報入力シート!$A$3:$M$246,9,FALSE))</f>
        <v/>
      </c>
      <c r="M84" s="178" t="str">
        <f>IF($A84="","",YEAR(VLOOKUP($A84,選手情報入力シート!$A$3:$M$246,10,FALSE)))</f>
        <v/>
      </c>
      <c r="N84" s="265" t="str">
        <f>IF($A84="","",IF(MONTH(VLOOKUP($A84,選手情報入力シート!$A$3:$M$246,10,FALSE))&lt;10,"0"&amp;MONTH(VLOOKUP($A84,選手情報入力シート!$A$3:$M$246,10,FALSE))*100+DAY(VLOOKUP($A84,選手情報入力シート!$A$3:$M$246,10,FALSE)),MONTH(VLOOKUP($A84,選手情報入力シート!$A$3:$M$246,10,FALSE))*100+DAY(VLOOKUP($A84,選手情報入力シート!$A$3:$M$246,10,FALSE))))</f>
        <v/>
      </c>
      <c r="O84" s="178" t="str">
        <f>IF($A84="","",VLOOKUP($A84,選手情報入力シート!$A$3:$M$246,12,FALSE))</f>
        <v/>
      </c>
      <c r="P84" s="178" t="str">
        <f>IF($A84="","",VLOOKUP($A84,選手情報入力シート!$A$3:$M$246,11,FALSE))</f>
        <v/>
      </c>
      <c r="AF84" s="178" t="str">
        <f>IF(データとりまとめシート!$A103="","",データとりまとめシート!$A103)</f>
        <v/>
      </c>
      <c r="AG84" s="178" t="str">
        <f>IF($AF84="","",VLOOKUP($AF84,NANS取り込みシート!$A:$P,2,FALSE))</f>
        <v/>
      </c>
      <c r="AH84" s="178"/>
      <c r="AI84" s="178"/>
      <c r="AJ84" s="178" t="str">
        <f>IF($AF84="","",VLOOKUP($AF84,NANS取り込みシート!$A:$P,5,FALSE))</f>
        <v/>
      </c>
      <c r="AK84" s="178" t="str">
        <f>IF($AF84="","",VLOOKUP($AF84,NANS取り込みシート!$A:$P,6,FALSE))</f>
        <v/>
      </c>
      <c r="AL84" s="178" t="str">
        <f>IF($AF84="","",VLOOKUP($AF84,NANS取り込みシート!$A:$P,7,FALSE))</f>
        <v/>
      </c>
      <c r="AM84" s="178"/>
      <c r="AN84" s="178" t="str">
        <f>IF($AF84="","",VLOOKUP($AF84,NANS取り込みシート!$A:$P,9,FALSE))</f>
        <v/>
      </c>
      <c r="AO84" s="178" t="str">
        <f>IF($AF84="","",VLOOKUP($AF84,NANS取り込みシート!$A:$P,10,FALSE))</f>
        <v/>
      </c>
      <c r="AP84" s="178" t="str">
        <f>IF($AF84="","",VLOOKUP($AF84,NANS取り込みシート!$A:$P,11,FALSE))</f>
        <v/>
      </c>
      <c r="AQ84" s="178" t="str">
        <f>IF($AF84="","",VLOOKUP($AF84,NANS取り込みシート!$A:$P,12,FALSE))</f>
        <v/>
      </c>
      <c r="AR84" s="178" t="str">
        <f>IF($AF84="","",VLOOKUP($AF84,NANS取り込みシート!$A:$P,13,FALSE))</f>
        <v/>
      </c>
      <c r="AS84" s="265" t="str">
        <f>IF($AF84="","",VLOOKUP($AF84,NANS取り込みシート!$A:$P,14,FALSE))</f>
        <v/>
      </c>
      <c r="AT84" s="178" t="str">
        <f>IF($AF84="","",VLOOKUP($AF84,NANS取り込みシート!$A:$P,15,FALSE))</f>
        <v/>
      </c>
      <c r="AU84" s="265" t="str">
        <f>IF($AF84="","",VLOOKUP($AF84,NANS取り込みシート!$A:$P,16,FALSE))</f>
        <v/>
      </c>
      <c r="AV84" s="178" t="str">
        <f>IF(データとりまとめシート!$E103="","",データとりまとめシート!$E103)</f>
        <v/>
      </c>
      <c r="AW84" s="264" t="str">
        <f>IF(データとりまとめシート!$G103="","",データとりまとめシート!$G103)</f>
        <v/>
      </c>
      <c r="AX84" s="178" t="str">
        <f t="shared" si="18"/>
        <v/>
      </c>
      <c r="AY84" s="178" t="str">
        <f t="shared" si="19"/>
        <v/>
      </c>
      <c r="AZ84" s="178" t="str">
        <f>IF(データとりまとめシート!$I103="","",データとりまとめシート!$I103)</f>
        <v/>
      </c>
      <c r="BA84" s="264" t="str">
        <f>IF(データとりまとめシート!$K103="","",データとりまとめシート!$K103)</f>
        <v/>
      </c>
      <c r="BB84" s="178" t="str">
        <f t="shared" si="20"/>
        <v/>
      </c>
      <c r="BC84" s="178" t="str">
        <f t="shared" si="21"/>
        <v/>
      </c>
      <c r="BD84" s="178" t="str">
        <f>IF($AF84="","",IF(COUNTIF(データとりまとめシート!$B$12:$B$17,NANS取り込みシート!$AF84)=1,データとりまとめシート!$W$24,IF(COUNTIF(データとりまとめシート!$B$3:$B$8,NANS取り込みシート!$AF84)=1,データとりまとめシート!$W$25,IF(COUNTIF(データとりまとめシート!$H$12:$H$17,NANS取り込みシート!$AF84)=1,データとりまとめシート!$W$26,IF(COUNTIF(データとりまとめシート!$H$3:$H$8,NANS取り込みシート!$AF84)=1,データとりまとめシート!$W$27,"")))))</f>
        <v/>
      </c>
      <c r="BE84" s="264" t="str">
        <f>IF(BD84=データとりまとめシート!$W$24,IF(データとりまとめシート!$E$12="","",データとりまとめシート!$E$12),"")&amp;IF(BD84=データとりまとめシート!$W$25,IF(データとりまとめシート!$E$3="","",データとりまとめシート!$E$3),"")&amp;IF(BD84=データとりまとめシート!$W$26,IF(データとりまとめシート!$K$12="","",データとりまとめシート!$K$12),"")&amp;IF(BD84=データとりまとめシート!$W$27,IF(データとりまとめシート!$K$3="","",データとりまとめシート!$K$3),"")</f>
        <v/>
      </c>
      <c r="BF84" s="178" t="str">
        <f t="shared" si="22"/>
        <v/>
      </c>
      <c r="BG84" s="178" t="str">
        <f t="shared" si="23"/>
        <v/>
      </c>
    </row>
    <row r="85" spans="1:59">
      <c r="A85" s="178" t="str">
        <f>IF(選手情報入力シート!A85="","",選手情報入力シート!A85)</f>
        <v/>
      </c>
      <c r="B85" s="178" t="str">
        <f>IF($A85="","",所属情報入力シート!$A$2)</f>
        <v/>
      </c>
      <c r="C85" s="178"/>
      <c r="D85" s="178"/>
      <c r="E85" s="178" t="str">
        <f>IF($A85="","",VLOOKUP($A85,選手情報入力シート!$A$3:$M$246,2,FALSE))</f>
        <v/>
      </c>
      <c r="F85" s="178" t="str">
        <f>IF($A85="","",VLOOKUP($A85,選手情報入力シート!$A$3:$M$246,3,FALSE)&amp;" "&amp;VLOOKUP($A85,選手情報入力シート!$A$3:$M$246,4,FALSE))</f>
        <v/>
      </c>
      <c r="G85" s="178" t="str">
        <f>IF($A85="","",ASC(VLOOKUP($A85,選手情報入力シート!$A$3:$M$246,5,FALSE)))</f>
        <v/>
      </c>
      <c r="H85" s="178"/>
      <c r="I85" s="178" t="str">
        <f>IF($A85="","",ASC(VLOOKUP($A85,選手情報入力シート!$A$3:$M$246,6,FALSE)))</f>
        <v/>
      </c>
      <c r="J85" s="178" t="str">
        <f>IF($A85="","",VLOOKUP($A85,選手情報入力シート!$A$3:$M$246,7,FALSE))</f>
        <v/>
      </c>
      <c r="K85" s="178" t="str">
        <f>IF($A85="","",VLOOKUP($A85,選手情報入力シート!$A$3:$M$246,8,FALSE))</f>
        <v/>
      </c>
      <c r="L85" s="178" t="str">
        <f>IF($A85="","",VLOOKUP($A85,選手情報入力シート!$A$3:$M$246,9,FALSE))</f>
        <v/>
      </c>
      <c r="M85" s="178" t="str">
        <f>IF($A85="","",YEAR(VLOOKUP($A85,選手情報入力シート!$A$3:$M$246,10,FALSE)))</f>
        <v/>
      </c>
      <c r="N85" s="265" t="str">
        <f>IF($A85="","",IF(MONTH(VLOOKUP($A85,選手情報入力シート!$A$3:$M$246,10,FALSE))&lt;10,"0"&amp;MONTH(VLOOKUP($A85,選手情報入力シート!$A$3:$M$246,10,FALSE))*100+DAY(VLOOKUP($A85,選手情報入力シート!$A$3:$M$246,10,FALSE)),MONTH(VLOOKUP($A85,選手情報入力シート!$A$3:$M$246,10,FALSE))*100+DAY(VLOOKUP($A85,選手情報入力シート!$A$3:$M$246,10,FALSE))))</f>
        <v/>
      </c>
      <c r="O85" s="178" t="str">
        <f>IF($A85="","",VLOOKUP($A85,選手情報入力シート!$A$3:$M$246,12,FALSE))</f>
        <v/>
      </c>
      <c r="P85" s="178" t="str">
        <f>IF($A85="","",VLOOKUP($A85,選手情報入力シート!$A$3:$M$246,11,FALSE))</f>
        <v/>
      </c>
      <c r="AF85" s="178" t="str">
        <f>IF(データとりまとめシート!$A104="","",データとりまとめシート!$A104)</f>
        <v/>
      </c>
      <c r="AG85" s="178" t="str">
        <f>IF($AF85="","",VLOOKUP($AF85,NANS取り込みシート!$A:$P,2,FALSE))</f>
        <v/>
      </c>
      <c r="AH85" s="178"/>
      <c r="AI85" s="178"/>
      <c r="AJ85" s="178" t="str">
        <f>IF($AF85="","",VLOOKUP($AF85,NANS取り込みシート!$A:$P,5,FALSE))</f>
        <v/>
      </c>
      <c r="AK85" s="178" t="str">
        <f>IF($AF85="","",VLOOKUP($AF85,NANS取り込みシート!$A:$P,6,FALSE))</f>
        <v/>
      </c>
      <c r="AL85" s="178" t="str">
        <f>IF($AF85="","",VLOOKUP($AF85,NANS取り込みシート!$A:$P,7,FALSE))</f>
        <v/>
      </c>
      <c r="AM85" s="178"/>
      <c r="AN85" s="178" t="str">
        <f>IF($AF85="","",VLOOKUP($AF85,NANS取り込みシート!$A:$P,9,FALSE))</f>
        <v/>
      </c>
      <c r="AO85" s="178" t="str">
        <f>IF($AF85="","",VLOOKUP($AF85,NANS取り込みシート!$A:$P,10,FALSE))</f>
        <v/>
      </c>
      <c r="AP85" s="178" t="str">
        <f>IF($AF85="","",VLOOKUP($AF85,NANS取り込みシート!$A:$P,11,FALSE))</f>
        <v/>
      </c>
      <c r="AQ85" s="178" t="str">
        <f>IF($AF85="","",VLOOKUP($AF85,NANS取り込みシート!$A:$P,12,FALSE))</f>
        <v/>
      </c>
      <c r="AR85" s="178" t="str">
        <f>IF($AF85="","",VLOOKUP($AF85,NANS取り込みシート!$A:$P,13,FALSE))</f>
        <v/>
      </c>
      <c r="AS85" s="265" t="str">
        <f>IF($AF85="","",VLOOKUP($AF85,NANS取り込みシート!$A:$P,14,FALSE))</f>
        <v/>
      </c>
      <c r="AT85" s="178" t="str">
        <f>IF($AF85="","",VLOOKUP($AF85,NANS取り込みシート!$A:$P,15,FALSE))</f>
        <v/>
      </c>
      <c r="AU85" s="265" t="str">
        <f>IF($AF85="","",VLOOKUP($AF85,NANS取り込みシート!$A:$P,16,FALSE))</f>
        <v/>
      </c>
      <c r="AV85" s="178" t="str">
        <f>IF(データとりまとめシート!$E104="","",データとりまとめシート!$E104)</f>
        <v/>
      </c>
      <c r="AW85" s="264" t="str">
        <f>IF(データとりまとめシート!$G104="","",データとりまとめシート!$G104)</f>
        <v/>
      </c>
      <c r="AX85" s="178" t="str">
        <f t="shared" si="18"/>
        <v/>
      </c>
      <c r="AY85" s="178" t="str">
        <f t="shared" si="19"/>
        <v/>
      </c>
      <c r="AZ85" s="178" t="str">
        <f>IF(データとりまとめシート!$I104="","",データとりまとめシート!$I104)</f>
        <v/>
      </c>
      <c r="BA85" s="264" t="str">
        <f>IF(データとりまとめシート!$K104="","",データとりまとめシート!$K104)</f>
        <v/>
      </c>
      <c r="BB85" s="178" t="str">
        <f t="shared" si="20"/>
        <v/>
      </c>
      <c r="BC85" s="178" t="str">
        <f t="shared" si="21"/>
        <v/>
      </c>
      <c r="BD85" s="178" t="str">
        <f>IF($AF85="","",IF(COUNTIF(データとりまとめシート!$B$12:$B$17,NANS取り込みシート!$AF85)=1,データとりまとめシート!$W$24,IF(COUNTIF(データとりまとめシート!$B$3:$B$8,NANS取り込みシート!$AF85)=1,データとりまとめシート!$W$25,IF(COUNTIF(データとりまとめシート!$H$12:$H$17,NANS取り込みシート!$AF85)=1,データとりまとめシート!$W$26,IF(COUNTIF(データとりまとめシート!$H$3:$H$8,NANS取り込みシート!$AF85)=1,データとりまとめシート!$W$27,"")))))</f>
        <v/>
      </c>
      <c r="BE85" s="264" t="str">
        <f>IF(BD85=データとりまとめシート!$W$24,IF(データとりまとめシート!$E$12="","",データとりまとめシート!$E$12),"")&amp;IF(BD85=データとりまとめシート!$W$25,IF(データとりまとめシート!$E$3="","",データとりまとめシート!$E$3),"")&amp;IF(BD85=データとりまとめシート!$W$26,IF(データとりまとめシート!$K$12="","",データとりまとめシート!$K$12),"")&amp;IF(BD85=データとりまとめシート!$W$27,IF(データとりまとめシート!$K$3="","",データとりまとめシート!$K$3),"")</f>
        <v/>
      </c>
      <c r="BF85" s="178" t="str">
        <f t="shared" si="22"/>
        <v/>
      </c>
      <c r="BG85" s="178" t="str">
        <f t="shared" si="23"/>
        <v/>
      </c>
    </row>
    <row r="86" spans="1:59">
      <c r="A86" s="178" t="str">
        <f>IF(選手情報入力シート!A86="","",選手情報入力シート!A86)</f>
        <v/>
      </c>
      <c r="B86" s="178" t="str">
        <f>IF($A86="","",所属情報入力シート!$A$2)</f>
        <v/>
      </c>
      <c r="C86" s="178"/>
      <c r="D86" s="178"/>
      <c r="E86" s="178" t="str">
        <f>IF($A86="","",VLOOKUP($A86,選手情報入力シート!$A$3:$M$246,2,FALSE))</f>
        <v/>
      </c>
      <c r="F86" s="178" t="str">
        <f>IF($A86="","",VLOOKUP($A86,選手情報入力シート!$A$3:$M$246,3,FALSE)&amp;" "&amp;VLOOKUP($A86,選手情報入力シート!$A$3:$M$246,4,FALSE))</f>
        <v/>
      </c>
      <c r="G86" s="178" t="str">
        <f>IF($A86="","",ASC(VLOOKUP($A86,選手情報入力シート!$A$3:$M$246,5,FALSE)))</f>
        <v/>
      </c>
      <c r="H86" s="178"/>
      <c r="I86" s="178" t="str">
        <f>IF($A86="","",ASC(VLOOKUP($A86,選手情報入力シート!$A$3:$M$246,6,FALSE)))</f>
        <v/>
      </c>
      <c r="J86" s="178" t="str">
        <f>IF($A86="","",VLOOKUP($A86,選手情報入力シート!$A$3:$M$246,7,FALSE))</f>
        <v/>
      </c>
      <c r="K86" s="178" t="str">
        <f>IF($A86="","",VLOOKUP($A86,選手情報入力シート!$A$3:$M$246,8,FALSE))</f>
        <v/>
      </c>
      <c r="L86" s="178" t="str">
        <f>IF($A86="","",VLOOKUP($A86,選手情報入力シート!$A$3:$M$246,9,FALSE))</f>
        <v/>
      </c>
      <c r="M86" s="178" t="str">
        <f>IF($A86="","",YEAR(VLOOKUP($A86,選手情報入力シート!$A$3:$M$246,10,FALSE)))</f>
        <v/>
      </c>
      <c r="N86" s="265" t="str">
        <f>IF($A86="","",IF(MONTH(VLOOKUP($A86,選手情報入力シート!$A$3:$M$246,10,FALSE))&lt;10,"0"&amp;MONTH(VLOOKUP($A86,選手情報入力シート!$A$3:$M$246,10,FALSE))*100+DAY(VLOOKUP($A86,選手情報入力シート!$A$3:$M$246,10,FALSE)),MONTH(VLOOKUP($A86,選手情報入力シート!$A$3:$M$246,10,FALSE))*100+DAY(VLOOKUP($A86,選手情報入力シート!$A$3:$M$246,10,FALSE))))</f>
        <v/>
      </c>
      <c r="O86" s="178" t="str">
        <f>IF($A86="","",VLOOKUP($A86,選手情報入力シート!$A$3:$M$246,12,FALSE))</f>
        <v/>
      </c>
      <c r="P86" s="178" t="str">
        <f>IF($A86="","",VLOOKUP($A86,選手情報入力シート!$A$3:$M$246,11,FALSE))</f>
        <v/>
      </c>
      <c r="AF86" s="178" t="str">
        <f>IF(データとりまとめシート!$A105="","",データとりまとめシート!$A105)</f>
        <v/>
      </c>
      <c r="AG86" s="178" t="str">
        <f>IF($AF86="","",VLOOKUP($AF86,NANS取り込みシート!$A:$P,2,FALSE))</f>
        <v/>
      </c>
      <c r="AH86" s="178"/>
      <c r="AI86" s="178"/>
      <c r="AJ86" s="178" t="str">
        <f>IF($AF86="","",VLOOKUP($AF86,NANS取り込みシート!$A:$P,5,FALSE))</f>
        <v/>
      </c>
      <c r="AK86" s="178" t="str">
        <f>IF($AF86="","",VLOOKUP($AF86,NANS取り込みシート!$A:$P,6,FALSE))</f>
        <v/>
      </c>
      <c r="AL86" s="178" t="str">
        <f>IF($AF86="","",VLOOKUP($AF86,NANS取り込みシート!$A:$P,7,FALSE))</f>
        <v/>
      </c>
      <c r="AM86" s="178"/>
      <c r="AN86" s="178" t="str">
        <f>IF($AF86="","",VLOOKUP($AF86,NANS取り込みシート!$A:$P,9,FALSE))</f>
        <v/>
      </c>
      <c r="AO86" s="178" t="str">
        <f>IF($AF86="","",VLOOKUP($AF86,NANS取り込みシート!$A:$P,10,FALSE))</f>
        <v/>
      </c>
      <c r="AP86" s="178" t="str">
        <f>IF($AF86="","",VLOOKUP($AF86,NANS取り込みシート!$A:$P,11,FALSE))</f>
        <v/>
      </c>
      <c r="AQ86" s="178" t="str">
        <f>IF($AF86="","",VLOOKUP($AF86,NANS取り込みシート!$A:$P,12,FALSE))</f>
        <v/>
      </c>
      <c r="AR86" s="178" t="str">
        <f>IF($AF86="","",VLOOKUP($AF86,NANS取り込みシート!$A:$P,13,FALSE))</f>
        <v/>
      </c>
      <c r="AS86" s="265" t="str">
        <f>IF($AF86="","",VLOOKUP($AF86,NANS取り込みシート!$A:$P,14,FALSE))</f>
        <v/>
      </c>
      <c r="AT86" s="178" t="str">
        <f>IF($AF86="","",VLOOKUP($AF86,NANS取り込みシート!$A:$P,15,FALSE))</f>
        <v/>
      </c>
      <c r="AU86" s="265" t="str">
        <f>IF($AF86="","",VLOOKUP($AF86,NANS取り込みシート!$A:$P,16,FALSE))</f>
        <v/>
      </c>
      <c r="AV86" s="178" t="str">
        <f>IF(データとりまとめシート!$E105="","",データとりまとめシート!$E105)</f>
        <v/>
      </c>
      <c r="AW86" s="264" t="str">
        <f>IF(データとりまとめシート!$G105="","",データとりまとめシート!$G105)</f>
        <v/>
      </c>
      <c r="AX86" s="178" t="str">
        <f t="shared" si="18"/>
        <v/>
      </c>
      <c r="AY86" s="178" t="str">
        <f t="shared" si="19"/>
        <v/>
      </c>
      <c r="AZ86" s="178" t="str">
        <f>IF(データとりまとめシート!$I105="","",データとりまとめシート!$I105)</f>
        <v/>
      </c>
      <c r="BA86" s="264" t="str">
        <f>IF(データとりまとめシート!$K105="","",データとりまとめシート!$K105)</f>
        <v/>
      </c>
      <c r="BB86" s="178" t="str">
        <f t="shared" si="20"/>
        <v/>
      </c>
      <c r="BC86" s="178" t="str">
        <f t="shared" si="21"/>
        <v/>
      </c>
      <c r="BD86" s="178" t="str">
        <f>IF($AF86="","",IF(COUNTIF(データとりまとめシート!$B$12:$B$17,NANS取り込みシート!$AF86)=1,データとりまとめシート!$W$24,IF(COUNTIF(データとりまとめシート!$B$3:$B$8,NANS取り込みシート!$AF86)=1,データとりまとめシート!$W$25,IF(COUNTIF(データとりまとめシート!$H$12:$H$17,NANS取り込みシート!$AF86)=1,データとりまとめシート!$W$26,IF(COUNTIF(データとりまとめシート!$H$3:$H$8,NANS取り込みシート!$AF86)=1,データとりまとめシート!$W$27,"")))))</f>
        <v/>
      </c>
      <c r="BE86" s="264" t="str">
        <f>IF(BD86=データとりまとめシート!$W$24,IF(データとりまとめシート!$E$12="","",データとりまとめシート!$E$12),"")&amp;IF(BD86=データとりまとめシート!$W$25,IF(データとりまとめシート!$E$3="","",データとりまとめシート!$E$3),"")&amp;IF(BD86=データとりまとめシート!$W$26,IF(データとりまとめシート!$K$12="","",データとりまとめシート!$K$12),"")&amp;IF(BD86=データとりまとめシート!$W$27,IF(データとりまとめシート!$K$3="","",データとりまとめシート!$K$3),"")</f>
        <v/>
      </c>
      <c r="BF86" s="178" t="str">
        <f t="shared" si="22"/>
        <v/>
      </c>
      <c r="BG86" s="178" t="str">
        <f t="shared" si="23"/>
        <v/>
      </c>
    </row>
    <row r="87" spans="1:59">
      <c r="A87" s="178" t="str">
        <f>IF(選手情報入力シート!A87="","",選手情報入力シート!A87)</f>
        <v/>
      </c>
      <c r="B87" s="178" t="str">
        <f>IF($A87="","",所属情報入力シート!$A$2)</f>
        <v/>
      </c>
      <c r="C87" s="178"/>
      <c r="D87" s="178"/>
      <c r="E87" s="178" t="str">
        <f>IF($A87="","",VLOOKUP($A87,選手情報入力シート!$A$3:$M$246,2,FALSE))</f>
        <v/>
      </c>
      <c r="F87" s="178" t="str">
        <f>IF($A87="","",VLOOKUP($A87,選手情報入力シート!$A$3:$M$246,3,FALSE)&amp;" "&amp;VLOOKUP($A87,選手情報入力シート!$A$3:$M$246,4,FALSE))</f>
        <v/>
      </c>
      <c r="G87" s="178" t="str">
        <f>IF($A87="","",ASC(VLOOKUP($A87,選手情報入力シート!$A$3:$M$246,5,FALSE)))</f>
        <v/>
      </c>
      <c r="H87" s="178"/>
      <c r="I87" s="178" t="str">
        <f>IF($A87="","",ASC(VLOOKUP($A87,選手情報入力シート!$A$3:$M$246,6,FALSE)))</f>
        <v/>
      </c>
      <c r="J87" s="178" t="str">
        <f>IF($A87="","",VLOOKUP($A87,選手情報入力シート!$A$3:$M$246,7,FALSE))</f>
        <v/>
      </c>
      <c r="K87" s="178" t="str">
        <f>IF($A87="","",VLOOKUP($A87,選手情報入力シート!$A$3:$M$246,8,FALSE))</f>
        <v/>
      </c>
      <c r="L87" s="178" t="str">
        <f>IF($A87="","",VLOOKUP($A87,選手情報入力シート!$A$3:$M$246,9,FALSE))</f>
        <v/>
      </c>
      <c r="M87" s="178" t="str">
        <f>IF($A87="","",YEAR(VLOOKUP($A87,選手情報入力シート!$A$3:$M$246,10,FALSE)))</f>
        <v/>
      </c>
      <c r="N87" s="265" t="str">
        <f>IF($A87="","",IF(MONTH(VLOOKUP($A87,選手情報入力シート!$A$3:$M$246,10,FALSE))&lt;10,"0"&amp;MONTH(VLOOKUP($A87,選手情報入力シート!$A$3:$M$246,10,FALSE))*100+DAY(VLOOKUP($A87,選手情報入力シート!$A$3:$M$246,10,FALSE)),MONTH(VLOOKUP($A87,選手情報入力シート!$A$3:$M$246,10,FALSE))*100+DAY(VLOOKUP($A87,選手情報入力シート!$A$3:$M$246,10,FALSE))))</f>
        <v/>
      </c>
      <c r="O87" s="178" t="str">
        <f>IF($A87="","",VLOOKUP($A87,選手情報入力シート!$A$3:$M$246,12,FALSE))</f>
        <v/>
      </c>
      <c r="P87" s="178" t="str">
        <f>IF($A87="","",VLOOKUP($A87,選手情報入力シート!$A$3:$M$246,11,FALSE))</f>
        <v/>
      </c>
      <c r="AF87" s="178" t="str">
        <f>IF(データとりまとめシート!$A106="","",データとりまとめシート!$A106)</f>
        <v/>
      </c>
      <c r="AG87" s="178" t="str">
        <f>IF($AF87="","",VLOOKUP($AF87,NANS取り込みシート!$A:$P,2,FALSE))</f>
        <v/>
      </c>
      <c r="AH87" s="178"/>
      <c r="AI87" s="178"/>
      <c r="AJ87" s="178" t="str">
        <f>IF($AF87="","",VLOOKUP($AF87,NANS取り込みシート!$A:$P,5,FALSE))</f>
        <v/>
      </c>
      <c r="AK87" s="178" t="str">
        <f>IF($AF87="","",VLOOKUP($AF87,NANS取り込みシート!$A:$P,6,FALSE))</f>
        <v/>
      </c>
      <c r="AL87" s="178" t="str">
        <f>IF($AF87="","",VLOOKUP($AF87,NANS取り込みシート!$A:$P,7,FALSE))</f>
        <v/>
      </c>
      <c r="AM87" s="178"/>
      <c r="AN87" s="178" t="str">
        <f>IF($AF87="","",VLOOKUP($AF87,NANS取り込みシート!$A:$P,9,FALSE))</f>
        <v/>
      </c>
      <c r="AO87" s="178" t="str">
        <f>IF($AF87="","",VLOOKUP($AF87,NANS取り込みシート!$A:$P,10,FALSE))</f>
        <v/>
      </c>
      <c r="AP87" s="178" t="str">
        <f>IF($AF87="","",VLOOKUP($AF87,NANS取り込みシート!$A:$P,11,FALSE))</f>
        <v/>
      </c>
      <c r="AQ87" s="178" t="str">
        <f>IF($AF87="","",VLOOKUP($AF87,NANS取り込みシート!$A:$P,12,FALSE))</f>
        <v/>
      </c>
      <c r="AR87" s="178" t="str">
        <f>IF($AF87="","",VLOOKUP($AF87,NANS取り込みシート!$A:$P,13,FALSE))</f>
        <v/>
      </c>
      <c r="AS87" s="265" t="str">
        <f>IF($AF87="","",VLOOKUP($AF87,NANS取り込みシート!$A:$P,14,FALSE))</f>
        <v/>
      </c>
      <c r="AT87" s="178" t="str">
        <f>IF($AF87="","",VLOOKUP($AF87,NANS取り込みシート!$A:$P,15,FALSE))</f>
        <v/>
      </c>
      <c r="AU87" s="265" t="str">
        <f>IF($AF87="","",VLOOKUP($AF87,NANS取り込みシート!$A:$P,16,FALSE))</f>
        <v/>
      </c>
      <c r="AV87" s="178" t="str">
        <f>IF(データとりまとめシート!$E106="","",データとりまとめシート!$E106)</f>
        <v/>
      </c>
      <c r="AW87" s="264" t="str">
        <f>IF(データとりまとめシート!$G106="","",データとりまとめシート!$G106)</f>
        <v/>
      </c>
      <c r="AX87" s="178" t="str">
        <f t="shared" si="18"/>
        <v/>
      </c>
      <c r="AY87" s="178" t="str">
        <f t="shared" si="19"/>
        <v/>
      </c>
      <c r="AZ87" s="178" t="str">
        <f>IF(データとりまとめシート!$I106="","",データとりまとめシート!$I106)</f>
        <v/>
      </c>
      <c r="BA87" s="264" t="str">
        <f>IF(データとりまとめシート!$K106="","",データとりまとめシート!$K106)</f>
        <v/>
      </c>
      <c r="BB87" s="178" t="str">
        <f t="shared" si="20"/>
        <v/>
      </c>
      <c r="BC87" s="178" t="str">
        <f t="shared" si="21"/>
        <v/>
      </c>
      <c r="BD87" s="178" t="str">
        <f>IF($AF87="","",IF(COUNTIF(データとりまとめシート!$B$12:$B$17,NANS取り込みシート!$AF87)=1,データとりまとめシート!$W$24,IF(COUNTIF(データとりまとめシート!$B$3:$B$8,NANS取り込みシート!$AF87)=1,データとりまとめシート!$W$25,IF(COUNTIF(データとりまとめシート!$H$12:$H$17,NANS取り込みシート!$AF87)=1,データとりまとめシート!$W$26,IF(COUNTIF(データとりまとめシート!$H$3:$H$8,NANS取り込みシート!$AF87)=1,データとりまとめシート!$W$27,"")))))</f>
        <v/>
      </c>
      <c r="BE87" s="264" t="str">
        <f>IF(BD87=データとりまとめシート!$W$24,IF(データとりまとめシート!$E$12="","",データとりまとめシート!$E$12),"")&amp;IF(BD87=データとりまとめシート!$W$25,IF(データとりまとめシート!$E$3="","",データとりまとめシート!$E$3),"")&amp;IF(BD87=データとりまとめシート!$W$26,IF(データとりまとめシート!$K$12="","",データとりまとめシート!$K$12),"")&amp;IF(BD87=データとりまとめシート!$W$27,IF(データとりまとめシート!$K$3="","",データとりまとめシート!$K$3),"")</f>
        <v/>
      </c>
      <c r="BF87" s="178" t="str">
        <f t="shared" si="22"/>
        <v/>
      </c>
      <c r="BG87" s="178" t="str">
        <f t="shared" si="23"/>
        <v/>
      </c>
    </row>
    <row r="88" spans="1:59">
      <c r="A88" s="178" t="str">
        <f>IF(選手情報入力シート!A88="","",選手情報入力シート!A88)</f>
        <v/>
      </c>
      <c r="B88" s="178" t="str">
        <f>IF($A88="","",所属情報入力シート!$A$2)</f>
        <v/>
      </c>
      <c r="C88" s="178"/>
      <c r="D88" s="178"/>
      <c r="E88" s="178" t="str">
        <f>IF($A88="","",VLOOKUP($A88,選手情報入力シート!$A$3:$M$246,2,FALSE))</f>
        <v/>
      </c>
      <c r="F88" s="178" t="str">
        <f>IF($A88="","",VLOOKUP($A88,選手情報入力シート!$A$3:$M$246,3,FALSE)&amp;" "&amp;VLOOKUP($A88,選手情報入力シート!$A$3:$M$246,4,FALSE))</f>
        <v/>
      </c>
      <c r="G88" s="178" t="str">
        <f>IF($A88="","",ASC(VLOOKUP($A88,選手情報入力シート!$A$3:$M$246,5,FALSE)))</f>
        <v/>
      </c>
      <c r="H88" s="178"/>
      <c r="I88" s="178" t="str">
        <f>IF($A88="","",ASC(VLOOKUP($A88,選手情報入力シート!$A$3:$M$246,6,FALSE)))</f>
        <v/>
      </c>
      <c r="J88" s="178" t="str">
        <f>IF($A88="","",VLOOKUP($A88,選手情報入力シート!$A$3:$M$246,7,FALSE))</f>
        <v/>
      </c>
      <c r="K88" s="178" t="str">
        <f>IF($A88="","",VLOOKUP($A88,選手情報入力シート!$A$3:$M$246,8,FALSE))</f>
        <v/>
      </c>
      <c r="L88" s="178" t="str">
        <f>IF($A88="","",VLOOKUP($A88,選手情報入力シート!$A$3:$M$246,9,FALSE))</f>
        <v/>
      </c>
      <c r="M88" s="178" t="str">
        <f>IF($A88="","",YEAR(VLOOKUP($A88,選手情報入力シート!$A$3:$M$246,10,FALSE)))</f>
        <v/>
      </c>
      <c r="N88" s="265" t="str">
        <f>IF($A88="","",IF(MONTH(VLOOKUP($A88,選手情報入力シート!$A$3:$M$246,10,FALSE))&lt;10,"0"&amp;MONTH(VLOOKUP($A88,選手情報入力シート!$A$3:$M$246,10,FALSE))*100+DAY(VLOOKUP($A88,選手情報入力シート!$A$3:$M$246,10,FALSE)),MONTH(VLOOKUP($A88,選手情報入力シート!$A$3:$M$246,10,FALSE))*100+DAY(VLOOKUP($A88,選手情報入力シート!$A$3:$M$246,10,FALSE))))</f>
        <v/>
      </c>
      <c r="O88" s="178" t="str">
        <f>IF($A88="","",VLOOKUP($A88,選手情報入力シート!$A$3:$M$246,12,FALSE))</f>
        <v/>
      </c>
      <c r="P88" s="178" t="str">
        <f>IF($A88="","",VLOOKUP($A88,選手情報入力シート!$A$3:$M$246,11,FALSE))</f>
        <v/>
      </c>
      <c r="AF88" s="178" t="str">
        <f>IF(データとりまとめシート!$A107="","",データとりまとめシート!$A107)</f>
        <v/>
      </c>
      <c r="AG88" s="178" t="str">
        <f>IF($AF88="","",VLOOKUP($AF88,NANS取り込みシート!$A:$P,2,FALSE))</f>
        <v/>
      </c>
      <c r="AH88" s="178"/>
      <c r="AI88" s="178"/>
      <c r="AJ88" s="178" t="str">
        <f>IF($AF88="","",VLOOKUP($AF88,NANS取り込みシート!$A:$P,5,FALSE))</f>
        <v/>
      </c>
      <c r="AK88" s="178" t="str">
        <f>IF($AF88="","",VLOOKUP($AF88,NANS取り込みシート!$A:$P,6,FALSE))</f>
        <v/>
      </c>
      <c r="AL88" s="178" t="str">
        <f>IF($AF88="","",VLOOKUP($AF88,NANS取り込みシート!$A:$P,7,FALSE))</f>
        <v/>
      </c>
      <c r="AM88" s="178"/>
      <c r="AN88" s="178" t="str">
        <f>IF($AF88="","",VLOOKUP($AF88,NANS取り込みシート!$A:$P,9,FALSE))</f>
        <v/>
      </c>
      <c r="AO88" s="178" t="str">
        <f>IF($AF88="","",VLOOKUP($AF88,NANS取り込みシート!$A:$P,10,FALSE))</f>
        <v/>
      </c>
      <c r="AP88" s="178" t="str">
        <f>IF($AF88="","",VLOOKUP($AF88,NANS取り込みシート!$A:$P,11,FALSE))</f>
        <v/>
      </c>
      <c r="AQ88" s="178" t="str">
        <f>IF($AF88="","",VLOOKUP($AF88,NANS取り込みシート!$A:$P,12,FALSE))</f>
        <v/>
      </c>
      <c r="AR88" s="178" t="str">
        <f>IF($AF88="","",VLOOKUP($AF88,NANS取り込みシート!$A:$P,13,FALSE))</f>
        <v/>
      </c>
      <c r="AS88" s="265" t="str">
        <f>IF($AF88="","",VLOOKUP($AF88,NANS取り込みシート!$A:$P,14,FALSE))</f>
        <v/>
      </c>
      <c r="AT88" s="178" t="str">
        <f>IF($AF88="","",VLOOKUP($AF88,NANS取り込みシート!$A:$P,15,FALSE))</f>
        <v/>
      </c>
      <c r="AU88" s="265" t="str">
        <f>IF($AF88="","",VLOOKUP($AF88,NANS取り込みシート!$A:$P,16,FALSE))</f>
        <v/>
      </c>
      <c r="AV88" s="178" t="str">
        <f>IF(データとりまとめシート!$E107="","",データとりまとめシート!$E107)</f>
        <v/>
      </c>
      <c r="AW88" s="264" t="str">
        <f>IF(データとりまとめシート!$G107="","",データとりまとめシート!$G107)</f>
        <v/>
      </c>
      <c r="AX88" s="178" t="str">
        <f t="shared" si="18"/>
        <v/>
      </c>
      <c r="AY88" s="178" t="str">
        <f t="shared" si="19"/>
        <v/>
      </c>
      <c r="AZ88" s="178" t="str">
        <f>IF(データとりまとめシート!$I107="","",データとりまとめシート!$I107)</f>
        <v/>
      </c>
      <c r="BA88" s="264" t="str">
        <f>IF(データとりまとめシート!$K107="","",データとりまとめシート!$K107)</f>
        <v/>
      </c>
      <c r="BB88" s="178" t="str">
        <f t="shared" si="20"/>
        <v/>
      </c>
      <c r="BC88" s="178" t="str">
        <f t="shared" si="21"/>
        <v/>
      </c>
      <c r="BD88" s="178" t="str">
        <f>IF($AF88="","",IF(COUNTIF(データとりまとめシート!$B$12:$B$17,NANS取り込みシート!$AF88)=1,データとりまとめシート!$W$24,IF(COUNTIF(データとりまとめシート!$B$3:$B$8,NANS取り込みシート!$AF88)=1,データとりまとめシート!$W$25,IF(COUNTIF(データとりまとめシート!$H$12:$H$17,NANS取り込みシート!$AF88)=1,データとりまとめシート!$W$26,IF(COUNTIF(データとりまとめシート!$H$3:$H$8,NANS取り込みシート!$AF88)=1,データとりまとめシート!$W$27,"")))))</f>
        <v/>
      </c>
      <c r="BE88" s="264" t="str">
        <f>IF(BD88=データとりまとめシート!$W$24,IF(データとりまとめシート!$E$12="","",データとりまとめシート!$E$12),"")&amp;IF(BD88=データとりまとめシート!$W$25,IF(データとりまとめシート!$E$3="","",データとりまとめシート!$E$3),"")&amp;IF(BD88=データとりまとめシート!$W$26,IF(データとりまとめシート!$K$12="","",データとりまとめシート!$K$12),"")&amp;IF(BD88=データとりまとめシート!$W$27,IF(データとりまとめシート!$K$3="","",データとりまとめシート!$K$3),"")</f>
        <v/>
      </c>
      <c r="BF88" s="178" t="str">
        <f t="shared" si="22"/>
        <v/>
      </c>
      <c r="BG88" s="178" t="str">
        <f t="shared" si="23"/>
        <v/>
      </c>
    </row>
    <row r="89" spans="1:59">
      <c r="A89" s="178" t="str">
        <f>IF(選手情報入力シート!A89="","",選手情報入力シート!A89)</f>
        <v/>
      </c>
      <c r="B89" s="178" t="str">
        <f>IF($A89="","",所属情報入力シート!$A$2)</f>
        <v/>
      </c>
      <c r="C89" s="178"/>
      <c r="D89" s="178"/>
      <c r="E89" s="178" t="str">
        <f>IF($A89="","",VLOOKUP($A89,選手情報入力シート!$A$3:$M$246,2,FALSE))</f>
        <v/>
      </c>
      <c r="F89" s="178" t="str">
        <f>IF($A89="","",VLOOKUP($A89,選手情報入力シート!$A$3:$M$246,3,FALSE)&amp;" "&amp;VLOOKUP($A89,選手情報入力シート!$A$3:$M$246,4,FALSE))</f>
        <v/>
      </c>
      <c r="G89" s="178" t="str">
        <f>IF($A89="","",ASC(VLOOKUP($A89,選手情報入力シート!$A$3:$M$246,5,FALSE)))</f>
        <v/>
      </c>
      <c r="H89" s="178"/>
      <c r="I89" s="178" t="str">
        <f>IF($A89="","",ASC(VLOOKUP($A89,選手情報入力シート!$A$3:$M$246,6,FALSE)))</f>
        <v/>
      </c>
      <c r="J89" s="178" t="str">
        <f>IF($A89="","",VLOOKUP($A89,選手情報入力シート!$A$3:$M$246,7,FALSE))</f>
        <v/>
      </c>
      <c r="K89" s="178" t="str">
        <f>IF($A89="","",VLOOKUP($A89,選手情報入力シート!$A$3:$M$246,8,FALSE))</f>
        <v/>
      </c>
      <c r="L89" s="178" t="str">
        <f>IF($A89="","",VLOOKUP($A89,選手情報入力シート!$A$3:$M$246,9,FALSE))</f>
        <v/>
      </c>
      <c r="M89" s="178" t="str">
        <f>IF($A89="","",YEAR(VLOOKUP($A89,選手情報入力シート!$A$3:$M$246,10,FALSE)))</f>
        <v/>
      </c>
      <c r="N89" s="265" t="str">
        <f>IF($A89="","",IF(MONTH(VLOOKUP($A89,選手情報入力シート!$A$3:$M$246,10,FALSE))&lt;10,"0"&amp;MONTH(VLOOKUP($A89,選手情報入力シート!$A$3:$M$246,10,FALSE))*100+DAY(VLOOKUP($A89,選手情報入力シート!$A$3:$M$246,10,FALSE)),MONTH(VLOOKUP($A89,選手情報入力シート!$A$3:$M$246,10,FALSE))*100+DAY(VLOOKUP($A89,選手情報入力シート!$A$3:$M$246,10,FALSE))))</f>
        <v/>
      </c>
      <c r="O89" s="178" t="str">
        <f>IF($A89="","",VLOOKUP($A89,選手情報入力シート!$A$3:$M$246,12,FALSE))</f>
        <v/>
      </c>
      <c r="P89" s="178" t="str">
        <f>IF($A89="","",VLOOKUP($A89,選手情報入力シート!$A$3:$M$246,11,FALSE))</f>
        <v/>
      </c>
      <c r="AF89" s="178" t="str">
        <f>IF(データとりまとめシート!$A108="","",データとりまとめシート!$A108)</f>
        <v/>
      </c>
      <c r="AG89" s="178" t="str">
        <f>IF($AF89="","",VLOOKUP($AF89,NANS取り込みシート!$A:$P,2,FALSE))</f>
        <v/>
      </c>
      <c r="AH89" s="178"/>
      <c r="AI89" s="178"/>
      <c r="AJ89" s="178" t="str">
        <f>IF($AF89="","",VLOOKUP($AF89,NANS取り込みシート!$A:$P,5,FALSE))</f>
        <v/>
      </c>
      <c r="AK89" s="178" t="str">
        <f>IF($AF89="","",VLOOKUP($AF89,NANS取り込みシート!$A:$P,6,FALSE))</f>
        <v/>
      </c>
      <c r="AL89" s="178" t="str">
        <f>IF($AF89="","",VLOOKUP($AF89,NANS取り込みシート!$A:$P,7,FALSE))</f>
        <v/>
      </c>
      <c r="AM89" s="178"/>
      <c r="AN89" s="178" t="str">
        <f>IF($AF89="","",VLOOKUP($AF89,NANS取り込みシート!$A:$P,9,FALSE))</f>
        <v/>
      </c>
      <c r="AO89" s="178" t="str">
        <f>IF($AF89="","",VLOOKUP($AF89,NANS取り込みシート!$A:$P,10,FALSE))</f>
        <v/>
      </c>
      <c r="AP89" s="178" t="str">
        <f>IF($AF89="","",VLOOKUP($AF89,NANS取り込みシート!$A:$P,11,FALSE))</f>
        <v/>
      </c>
      <c r="AQ89" s="178" t="str">
        <f>IF($AF89="","",VLOOKUP($AF89,NANS取り込みシート!$A:$P,12,FALSE))</f>
        <v/>
      </c>
      <c r="AR89" s="178" t="str">
        <f>IF($AF89="","",VLOOKUP($AF89,NANS取り込みシート!$A:$P,13,FALSE))</f>
        <v/>
      </c>
      <c r="AS89" s="265" t="str">
        <f>IF($AF89="","",VLOOKUP($AF89,NANS取り込みシート!$A:$P,14,FALSE))</f>
        <v/>
      </c>
      <c r="AT89" s="178" t="str">
        <f>IF($AF89="","",VLOOKUP($AF89,NANS取り込みシート!$A:$P,15,FALSE))</f>
        <v/>
      </c>
      <c r="AU89" s="265" t="str">
        <f>IF($AF89="","",VLOOKUP($AF89,NANS取り込みシート!$A:$P,16,FALSE))</f>
        <v/>
      </c>
      <c r="AV89" s="178" t="str">
        <f>IF(データとりまとめシート!$E108="","",データとりまとめシート!$E108)</f>
        <v/>
      </c>
      <c r="AW89" s="264" t="str">
        <f>IF(データとりまとめシート!$G108="","",データとりまとめシート!$G108)</f>
        <v/>
      </c>
      <c r="AX89" s="178" t="str">
        <f t="shared" si="18"/>
        <v/>
      </c>
      <c r="AY89" s="178" t="str">
        <f t="shared" si="19"/>
        <v/>
      </c>
      <c r="AZ89" s="178" t="str">
        <f>IF(データとりまとめシート!$I108="","",データとりまとめシート!$I108)</f>
        <v/>
      </c>
      <c r="BA89" s="264" t="str">
        <f>IF(データとりまとめシート!$K108="","",データとりまとめシート!$K108)</f>
        <v/>
      </c>
      <c r="BB89" s="178" t="str">
        <f t="shared" si="20"/>
        <v/>
      </c>
      <c r="BC89" s="178" t="str">
        <f t="shared" si="21"/>
        <v/>
      </c>
      <c r="BD89" s="178" t="str">
        <f>IF($AF89="","",IF(COUNTIF(データとりまとめシート!$B$12:$B$17,NANS取り込みシート!$AF89)=1,データとりまとめシート!$W$24,IF(COUNTIF(データとりまとめシート!$B$3:$B$8,NANS取り込みシート!$AF89)=1,データとりまとめシート!$W$25,IF(COUNTIF(データとりまとめシート!$H$12:$H$17,NANS取り込みシート!$AF89)=1,データとりまとめシート!$W$26,IF(COUNTIF(データとりまとめシート!$H$3:$H$8,NANS取り込みシート!$AF89)=1,データとりまとめシート!$W$27,"")))))</f>
        <v/>
      </c>
      <c r="BE89" s="264" t="str">
        <f>IF(BD89=データとりまとめシート!$W$24,IF(データとりまとめシート!$E$12="","",データとりまとめシート!$E$12),"")&amp;IF(BD89=データとりまとめシート!$W$25,IF(データとりまとめシート!$E$3="","",データとりまとめシート!$E$3),"")&amp;IF(BD89=データとりまとめシート!$W$26,IF(データとりまとめシート!$K$12="","",データとりまとめシート!$K$12),"")&amp;IF(BD89=データとりまとめシート!$W$27,IF(データとりまとめシート!$K$3="","",データとりまとめシート!$K$3),"")</f>
        <v/>
      </c>
      <c r="BF89" s="178" t="str">
        <f t="shared" si="22"/>
        <v/>
      </c>
      <c r="BG89" s="178" t="str">
        <f t="shared" si="23"/>
        <v/>
      </c>
    </row>
    <row r="90" spans="1:59">
      <c r="A90" s="178" t="str">
        <f>IF(選手情報入力シート!A90="","",選手情報入力シート!A90)</f>
        <v/>
      </c>
      <c r="B90" s="178" t="str">
        <f>IF($A90="","",所属情報入力シート!$A$2)</f>
        <v/>
      </c>
      <c r="C90" s="178"/>
      <c r="D90" s="178"/>
      <c r="E90" s="178" t="str">
        <f>IF($A90="","",VLOOKUP($A90,選手情報入力シート!$A$3:$M$246,2,FALSE))</f>
        <v/>
      </c>
      <c r="F90" s="178" t="str">
        <f>IF($A90="","",VLOOKUP($A90,選手情報入力シート!$A$3:$M$246,3,FALSE)&amp;" "&amp;VLOOKUP($A90,選手情報入力シート!$A$3:$M$246,4,FALSE))</f>
        <v/>
      </c>
      <c r="G90" s="178" t="str">
        <f>IF($A90="","",ASC(VLOOKUP($A90,選手情報入力シート!$A$3:$M$246,5,FALSE)))</f>
        <v/>
      </c>
      <c r="H90" s="178"/>
      <c r="I90" s="178" t="str">
        <f>IF($A90="","",ASC(VLOOKUP($A90,選手情報入力シート!$A$3:$M$246,6,FALSE)))</f>
        <v/>
      </c>
      <c r="J90" s="178" t="str">
        <f>IF($A90="","",VLOOKUP($A90,選手情報入力シート!$A$3:$M$246,7,FALSE))</f>
        <v/>
      </c>
      <c r="K90" s="178" t="str">
        <f>IF($A90="","",VLOOKUP($A90,選手情報入力シート!$A$3:$M$246,8,FALSE))</f>
        <v/>
      </c>
      <c r="L90" s="178" t="str">
        <f>IF($A90="","",VLOOKUP($A90,選手情報入力シート!$A$3:$M$246,9,FALSE))</f>
        <v/>
      </c>
      <c r="M90" s="178" t="str">
        <f>IF($A90="","",YEAR(VLOOKUP($A90,選手情報入力シート!$A$3:$M$246,10,FALSE)))</f>
        <v/>
      </c>
      <c r="N90" s="265" t="str">
        <f>IF($A90="","",IF(MONTH(VLOOKUP($A90,選手情報入力シート!$A$3:$M$246,10,FALSE))&lt;10,"0"&amp;MONTH(VLOOKUP($A90,選手情報入力シート!$A$3:$M$246,10,FALSE))*100+DAY(VLOOKUP($A90,選手情報入力シート!$A$3:$M$246,10,FALSE)),MONTH(VLOOKUP($A90,選手情報入力シート!$A$3:$M$246,10,FALSE))*100+DAY(VLOOKUP($A90,選手情報入力シート!$A$3:$M$246,10,FALSE))))</f>
        <v/>
      </c>
      <c r="O90" s="178" t="str">
        <f>IF($A90="","",VLOOKUP($A90,選手情報入力シート!$A$3:$M$246,12,FALSE))</f>
        <v/>
      </c>
      <c r="P90" s="178" t="str">
        <f>IF($A90="","",VLOOKUP($A90,選手情報入力シート!$A$3:$M$246,11,FALSE))</f>
        <v/>
      </c>
      <c r="AF90" s="178" t="str">
        <f>IF(データとりまとめシート!$A109="","",データとりまとめシート!$A109)</f>
        <v/>
      </c>
      <c r="AG90" s="178" t="str">
        <f>IF($AF90="","",VLOOKUP($AF90,NANS取り込みシート!$A:$P,2,FALSE))</f>
        <v/>
      </c>
      <c r="AH90" s="178"/>
      <c r="AI90" s="178"/>
      <c r="AJ90" s="178" t="str">
        <f>IF($AF90="","",VLOOKUP($AF90,NANS取り込みシート!$A:$P,5,FALSE))</f>
        <v/>
      </c>
      <c r="AK90" s="178" t="str">
        <f>IF($AF90="","",VLOOKUP($AF90,NANS取り込みシート!$A:$P,6,FALSE))</f>
        <v/>
      </c>
      <c r="AL90" s="178" t="str">
        <f>IF($AF90="","",VLOOKUP($AF90,NANS取り込みシート!$A:$P,7,FALSE))</f>
        <v/>
      </c>
      <c r="AM90" s="178"/>
      <c r="AN90" s="178" t="str">
        <f>IF($AF90="","",VLOOKUP($AF90,NANS取り込みシート!$A:$P,9,FALSE))</f>
        <v/>
      </c>
      <c r="AO90" s="178" t="str">
        <f>IF($AF90="","",VLOOKUP($AF90,NANS取り込みシート!$A:$P,10,FALSE))</f>
        <v/>
      </c>
      <c r="AP90" s="178" t="str">
        <f>IF($AF90="","",VLOOKUP($AF90,NANS取り込みシート!$A:$P,11,FALSE))</f>
        <v/>
      </c>
      <c r="AQ90" s="178" t="str">
        <f>IF($AF90="","",VLOOKUP($AF90,NANS取り込みシート!$A:$P,12,FALSE))</f>
        <v/>
      </c>
      <c r="AR90" s="178" t="str">
        <f>IF($AF90="","",VLOOKUP($AF90,NANS取り込みシート!$A:$P,13,FALSE))</f>
        <v/>
      </c>
      <c r="AS90" s="265" t="str">
        <f>IF($AF90="","",VLOOKUP($AF90,NANS取り込みシート!$A:$P,14,FALSE))</f>
        <v/>
      </c>
      <c r="AT90" s="178" t="str">
        <f>IF($AF90="","",VLOOKUP($AF90,NANS取り込みシート!$A:$P,15,FALSE))</f>
        <v/>
      </c>
      <c r="AU90" s="265" t="str">
        <f>IF($AF90="","",VLOOKUP($AF90,NANS取り込みシート!$A:$P,16,FALSE))</f>
        <v/>
      </c>
      <c r="AV90" s="178" t="str">
        <f>IF(データとりまとめシート!$E109="","",データとりまとめシート!$E109)</f>
        <v/>
      </c>
      <c r="AW90" s="264" t="str">
        <f>IF(データとりまとめシート!$G109="","",データとりまとめシート!$G109)</f>
        <v/>
      </c>
      <c r="AX90" s="178" t="str">
        <f t="shared" si="18"/>
        <v/>
      </c>
      <c r="AY90" s="178" t="str">
        <f t="shared" si="19"/>
        <v/>
      </c>
      <c r="AZ90" s="178" t="str">
        <f>IF(データとりまとめシート!$I109="","",データとりまとめシート!$I109)</f>
        <v/>
      </c>
      <c r="BA90" s="264" t="str">
        <f>IF(データとりまとめシート!$K109="","",データとりまとめシート!$K109)</f>
        <v/>
      </c>
      <c r="BB90" s="178" t="str">
        <f t="shared" si="20"/>
        <v/>
      </c>
      <c r="BC90" s="178" t="str">
        <f t="shared" si="21"/>
        <v/>
      </c>
      <c r="BD90" s="178" t="str">
        <f>IF($AF90="","",IF(COUNTIF(データとりまとめシート!$B$12:$B$17,NANS取り込みシート!$AF90)=1,データとりまとめシート!$W$24,IF(COUNTIF(データとりまとめシート!$B$3:$B$8,NANS取り込みシート!$AF90)=1,データとりまとめシート!$W$25,IF(COUNTIF(データとりまとめシート!$H$12:$H$17,NANS取り込みシート!$AF90)=1,データとりまとめシート!$W$26,IF(COUNTIF(データとりまとめシート!$H$3:$H$8,NANS取り込みシート!$AF90)=1,データとりまとめシート!$W$27,"")))))</f>
        <v/>
      </c>
      <c r="BE90" s="264" t="str">
        <f>IF(BD90=データとりまとめシート!$W$24,IF(データとりまとめシート!$E$12="","",データとりまとめシート!$E$12),"")&amp;IF(BD90=データとりまとめシート!$W$25,IF(データとりまとめシート!$E$3="","",データとりまとめシート!$E$3),"")&amp;IF(BD90=データとりまとめシート!$W$26,IF(データとりまとめシート!$K$12="","",データとりまとめシート!$K$12),"")&amp;IF(BD90=データとりまとめシート!$W$27,IF(データとりまとめシート!$K$3="","",データとりまとめシート!$K$3),"")</f>
        <v/>
      </c>
      <c r="BF90" s="178" t="str">
        <f t="shared" si="22"/>
        <v/>
      </c>
      <c r="BG90" s="178" t="str">
        <f t="shared" si="23"/>
        <v/>
      </c>
    </row>
    <row r="91" spans="1:59">
      <c r="A91" s="178" t="str">
        <f>IF(選手情報入力シート!A91="","",選手情報入力シート!A91)</f>
        <v/>
      </c>
      <c r="B91" s="178" t="str">
        <f>IF($A91="","",所属情報入力シート!$A$2)</f>
        <v/>
      </c>
      <c r="C91" s="178"/>
      <c r="D91" s="178"/>
      <c r="E91" s="178" t="str">
        <f>IF($A91="","",VLOOKUP($A91,選手情報入力シート!$A$3:$M$246,2,FALSE))</f>
        <v/>
      </c>
      <c r="F91" s="178" t="str">
        <f>IF($A91="","",VLOOKUP($A91,選手情報入力シート!$A$3:$M$246,3,FALSE)&amp;" "&amp;VLOOKUP($A91,選手情報入力シート!$A$3:$M$246,4,FALSE))</f>
        <v/>
      </c>
      <c r="G91" s="178" t="str">
        <f>IF($A91="","",ASC(VLOOKUP($A91,選手情報入力シート!$A$3:$M$246,5,FALSE)))</f>
        <v/>
      </c>
      <c r="H91" s="178"/>
      <c r="I91" s="178" t="str">
        <f>IF($A91="","",ASC(VLOOKUP($A91,選手情報入力シート!$A$3:$M$246,6,FALSE)))</f>
        <v/>
      </c>
      <c r="J91" s="178" t="str">
        <f>IF($A91="","",VLOOKUP($A91,選手情報入力シート!$A$3:$M$246,7,FALSE))</f>
        <v/>
      </c>
      <c r="K91" s="178" t="str">
        <f>IF($A91="","",VLOOKUP($A91,選手情報入力シート!$A$3:$M$246,8,FALSE))</f>
        <v/>
      </c>
      <c r="L91" s="178" t="str">
        <f>IF($A91="","",VLOOKUP($A91,選手情報入力シート!$A$3:$M$246,9,FALSE))</f>
        <v/>
      </c>
      <c r="M91" s="178" t="str">
        <f>IF($A91="","",YEAR(VLOOKUP($A91,選手情報入力シート!$A$3:$M$246,10,FALSE)))</f>
        <v/>
      </c>
      <c r="N91" s="265" t="str">
        <f>IF($A91="","",IF(MONTH(VLOOKUP($A91,選手情報入力シート!$A$3:$M$246,10,FALSE))&lt;10,"0"&amp;MONTH(VLOOKUP($A91,選手情報入力シート!$A$3:$M$246,10,FALSE))*100+DAY(VLOOKUP($A91,選手情報入力シート!$A$3:$M$246,10,FALSE)),MONTH(VLOOKUP($A91,選手情報入力シート!$A$3:$M$246,10,FALSE))*100+DAY(VLOOKUP($A91,選手情報入力シート!$A$3:$M$246,10,FALSE))))</f>
        <v/>
      </c>
      <c r="O91" s="178" t="str">
        <f>IF($A91="","",VLOOKUP($A91,選手情報入力シート!$A$3:$M$246,12,FALSE))</f>
        <v/>
      </c>
      <c r="P91" s="178" t="str">
        <f>IF($A91="","",VLOOKUP($A91,選手情報入力シート!$A$3:$M$246,11,FALSE))</f>
        <v/>
      </c>
      <c r="AF91" s="178" t="str">
        <f>IF(データとりまとめシート!$A110="","",データとりまとめシート!$A110)</f>
        <v/>
      </c>
      <c r="AG91" s="178" t="str">
        <f>IF($AF91="","",VLOOKUP($AF91,NANS取り込みシート!$A:$P,2,FALSE))</f>
        <v/>
      </c>
      <c r="AH91" s="178"/>
      <c r="AI91" s="178"/>
      <c r="AJ91" s="178" t="str">
        <f>IF($AF91="","",VLOOKUP($AF91,NANS取り込みシート!$A:$P,5,FALSE))</f>
        <v/>
      </c>
      <c r="AK91" s="178" t="str">
        <f>IF($AF91="","",VLOOKUP($AF91,NANS取り込みシート!$A:$P,6,FALSE))</f>
        <v/>
      </c>
      <c r="AL91" s="178" t="str">
        <f>IF($AF91="","",VLOOKUP($AF91,NANS取り込みシート!$A:$P,7,FALSE))</f>
        <v/>
      </c>
      <c r="AM91" s="178"/>
      <c r="AN91" s="178" t="str">
        <f>IF($AF91="","",VLOOKUP($AF91,NANS取り込みシート!$A:$P,9,FALSE))</f>
        <v/>
      </c>
      <c r="AO91" s="178" t="str">
        <f>IF($AF91="","",VLOOKUP($AF91,NANS取り込みシート!$A:$P,10,FALSE))</f>
        <v/>
      </c>
      <c r="AP91" s="178" t="str">
        <f>IF($AF91="","",VLOOKUP($AF91,NANS取り込みシート!$A:$P,11,FALSE))</f>
        <v/>
      </c>
      <c r="AQ91" s="178" t="str">
        <f>IF($AF91="","",VLOOKUP($AF91,NANS取り込みシート!$A:$P,12,FALSE))</f>
        <v/>
      </c>
      <c r="AR91" s="178" t="str">
        <f>IF($AF91="","",VLOOKUP($AF91,NANS取り込みシート!$A:$P,13,FALSE))</f>
        <v/>
      </c>
      <c r="AS91" s="265" t="str">
        <f>IF($AF91="","",VLOOKUP($AF91,NANS取り込みシート!$A:$P,14,FALSE))</f>
        <v/>
      </c>
      <c r="AT91" s="178" t="str">
        <f>IF($AF91="","",VLOOKUP($AF91,NANS取り込みシート!$A:$P,15,FALSE))</f>
        <v/>
      </c>
      <c r="AU91" s="265" t="str">
        <f>IF($AF91="","",VLOOKUP($AF91,NANS取り込みシート!$A:$P,16,FALSE))</f>
        <v/>
      </c>
      <c r="AV91" s="178" t="str">
        <f>IF(データとりまとめシート!$E110="","",データとりまとめシート!$E110)</f>
        <v/>
      </c>
      <c r="AW91" s="264" t="str">
        <f>IF(データとりまとめシート!$G110="","",データとりまとめシート!$G110)</f>
        <v/>
      </c>
      <c r="AX91" s="178" t="str">
        <f t="shared" si="18"/>
        <v/>
      </c>
      <c r="AY91" s="178" t="str">
        <f t="shared" si="19"/>
        <v/>
      </c>
      <c r="AZ91" s="178" t="str">
        <f>IF(データとりまとめシート!$I110="","",データとりまとめシート!$I110)</f>
        <v/>
      </c>
      <c r="BA91" s="264" t="str">
        <f>IF(データとりまとめシート!$K110="","",データとりまとめシート!$K110)</f>
        <v/>
      </c>
      <c r="BB91" s="178" t="str">
        <f t="shared" si="20"/>
        <v/>
      </c>
      <c r="BC91" s="178" t="str">
        <f t="shared" si="21"/>
        <v/>
      </c>
      <c r="BD91" s="178" t="str">
        <f>IF($AF91="","",IF(COUNTIF(データとりまとめシート!$B$12:$B$17,NANS取り込みシート!$AF91)=1,データとりまとめシート!$W$24,IF(COUNTIF(データとりまとめシート!$B$3:$B$8,NANS取り込みシート!$AF91)=1,データとりまとめシート!$W$25,IF(COUNTIF(データとりまとめシート!$H$12:$H$17,NANS取り込みシート!$AF91)=1,データとりまとめシート!$W$26,IF(COUNTIF(データとりまとめシート!$H$3:$H$8,NANS取り込みシート!$AF91)=1,データとりまとめシート!$W$27,"")))))</f>
        <v/>
      </c>
      <c r="BE91" s="264" t="str">
        <f>IF(BD91=データとりまとめシート!$W$24,IF(データとりまとめシート!$E$12="","",データとりまとめシート!$E$12),"")&amp;IF(BD91=データとりまとめシート!$W$25,IF(データとりまとめシート!$E$3="","",データとりまとめシート!$E$3),"")&amp;IF(BD91=データとりまとめシート!$W$26,IF(データとりまとめシート!$K$12="","",データとりまとめシート!$K$12),"")&amp;IF(BD91=データとりまとめシート!$W$27,IF(データとりまとめシート!$K$3="","",データとりまとめシート!$K$3),"")</f>
        <v/>
      </c>
      <c r="BF91" s="178" t="str">
        <f t="shared" si="22"/>
        <v/>
      </c>
      <c r="BG91" s="178" t="str">
        <f t="shared" si="23"/>
        <v/>
      </c>
    </row>
    <row r="92" spans="1:59">
      <c r="A92" s="178" t="str">
        <f>IF(選手情報入力シート!A92="","",選手情報入力シート!A92)</f>
        <v/>
      </c>
      <c r="B92" s="178" t="str">
        <f>IF($A92="","",所属情報入力シート!$A$2)</f>
        <v/>
      </c>
      <c r="C92" s="178"/>
      <c r="D92" s="178"/>
      <c r="E92" s="178" t="str">
        <f>IF($A92="","",VLOOKUP($A92,選手情報入力シート!$A$3:$M$246,2,FALSE))</f>
        <v/>
      </c>
      <c r="F92" s="178" t="str">
        <f>IF($A92="","",VLOOKUP($A92,選手情報入力シート!$A$3:$M$246,3,FALSE)&amp;" "&amp;VLOOKUP($A92,選手情報入力シート!$A$3:$M$246,4,FALSE))</f>
        <v/>
      </c>
      <c r="G92" s="178" t="str">
        <f>IF($A92="","",ASC(VLOOKUP($A92,選手情報入力シート!$A$3:$M$246,5,FALSE)))</f>
        <v/>
      </c>
      <c r="H92" s="178"/>
      <c r="I92" s="178" t="str">
        <f>IF($A92="","",ASC(VLOOKUP($A92,選手情報入力シート!$A$3:$M$246,6,FALSE)))</f>
        <v/>
      </c>
      <c r="J92" s="178" t="str">
        <f>IF($A92="","",VLOOKUP($A92,選手情報入力シート!$A$3:$M$246,7,FALSE))</f>
        <v/>
      </c>
      <c r="K92" s="178" t="str">
        <f>IF($A92="","",VLOOKUP($A92,選手情報入力シート!$A$3:$M$246,8,FALSE))</f>
        <v/>
      </c>
      <c r="L92" s="178" t="str">
        <f>IF($A92="","",VLOOKUP($A92,選手情報入力シート!$A$3:$M$246,9,FALSE))</f>
        <v/>
      </c>
      <c r="M92" s="178" t="str">
        <f>IF($A92="","",YEAR(VLOOKUP($A92,選手情報入力シート!$A$3:$M$246,10,FALSE)))</f>
        <v/>
      </c>
      <c r="N92" s="265" t="str">
        <f>IF($A92="","",IF(MONTH(VLOOKUP($A92,選手情報入力シート!$A$3:$M$246,10,FALSE))&lt;10,"0"&amp;MONTH(VLOOKUP($A92,選手情報入力シート!$A$3:$M$246,10,FALSE))*100+DAY(VLOOKUP($A92,選手情報入力シート!$A$3:$M$246,10,FALSE)),MONTH(VLOOKUP($A92,選手情報入力シート!$A$3:$M$246,10,FALSE))*100+DAY(VLOOKUP($A92,選手情報入力シート!$A$3:$M$246,10,FALSE))))</f>
        <v/>
      </c>
      <c r="O92" s="178" t="str">
        <f>IF($A92="","",VLOOKUP($A92,選手情報入力シート!$A$3:$M$246,12,FALSE))</f>
        <v/>
      </c>
      <c r="P92" s="178" t="str">
        <f>IF($A92="","",VLOOKUP($A92,選手情報入力シート!$A$3:$M$246,11,FALSE))</f>
        <v/>
      </c>
      <c r="AF92" s="178" t="str">
        <f>IF(データとりまとめシート!$A111="","",データとりまとめシート!$A111)</f>
        <v/>
      </c>
      <c r="AG92" s="178" t="str">
        <f>IF($AF92="","",VLOOKUP($AF92,NANS取り込みシート!$A:$P,2,FALSE))</f>
        <v/>
      </c>
      <c r="AH92" s="178"/>
      <c r="AI92" s="178"/>
      <c r="AJ92" s="178" t="str">
        <f>IF($AF92="","",VLOOKUP($AF92,NANS取り込みシート!$A:$P,5,FALSE))</f>
        <v/>
      </c>
      <c r="AK92" s="178" t="str">
        <f>IF($AF92="","",VLOOKUP($AF92,NANS取り込みシート!$A:$P,6,FALSE))</f>
        <v/>
      </c>
      <c r="AL92" s="178" t="str">
        <f>IF($AF92="","",VLOOKUP($AF92,NANS取り込みシート!$A:$P,7,FALSE))</f>
        <v/>
      </c>
      <c r="AM92" s="178"/>
      <c r="AN92" s="178" t="str">
        <f>IF($AF92="","",VLOOKUP($AF92,NANS取り込みシート!$A:$P,9,FALSE))</f>
        <v/>
      </c>
      <c r="AO92" s="178" t="str">
        <f>IF($AF92="","",VLOOKUP($AF92,NANS取り込みシート!$A:$P,10,FALSE))</f>
        <v/>
      </c>
      <c r="AP92" s="178" t="str">
        <f>IF($AF92="","",VLOOKUP($AF92,NANS取り込みシート!$A:$P,11,FALSE))</f>
        <v/>
      </c>
      <c r="AQ92" s="178" t="str">
        <f>IF($AF92="","",VLOOKUP($AF92,NANS取り込みシート!$A:$P,12,FALSE))</f>
        <v/>
      </c>
      <c r="AR92" s="178" t="str">
        <f>IF($AF92="","",VLOOKUP($AF92,NANS取り込みシート!$A:$P,13,FALSE))</f>
        <v/>
      </c>
      <c r="AS92" s="265" t="str">
        <f>IF($AF92="","",VLOOKUP($AF92,NANS取り込みシート!$A:$P,14,FALSE))</f>
        <v/>
      </c>
      <c r="AT92" s="178" t="str">
        <f>IF($AF92="","",VLOOKUP($AF92,NANS取り込みシート!$A:$P,15,FALSE))</f>
        <v/>
      </c>
      <c r="AU92" s="265" t="str">
        <f>IF($AF92="","",VLOOKUP($AF92,NANS取り込みシート!$A:$P,16,FALSE))</f>
        <v/>
      </c>
      <c r="AV92" s="178" t="str">
        <f>IF(データとりまとめシート!$E111="","",データとりまとめシート!$E111)</f>
        <v/>
      </c>
      <c r="AW92" s="264" t="str">
        <f>IF(データとりまとめシート!$G111="","",データとりまとめシート!$G111)</f>
        <v/>
      </c>
      <c r="AX92" s="178" t="str">
        <f t="shared" si="18"/>
        <v/>
      </c>
      <c r="AY92" s="178" t="str">
        <f t="shared" si="19"/>
        <v/>
      </c>
      <c r="AZ92" s="178" t="str">
        <f>IF(データとりまとめシート!$I111="","",データとりまとめシート!$I111)</f>
        <v/>
      </c>
      <c r="BA92" s="264" t="str">
        <f>IF(データとりまとめシート!$K111="","",データとりまとめシート!$K111)</f>
        <v/>
      </c>
      <c r="BB92" s="178" t="str">
        <f t="shared" si="20"/>
        <v/>
      </c>
      <c r="BC92" s="178" t="str">
        <f t="shared" si="21"/>
        <v/>
      </c>
      <c r="BD92" s="178" t="str">
        <f>IF($AF92="","",IF(COUNTIF(データとりまとめシート!$B$12:$B$17,NANS取り込みシート!$AF92)=1,データとりまとめシート!$W$24,IF(COUNTIF(データとりまとめシート!$B$3:$B$8,NANS取り込みシート!$AF92)=1,データとりまとめシート!$W$25,IF(COUNTIF(データとりまとめシート!$H$12:$H$17,NANS取り込みシート!$AF92)=1,データとりまとめシート!$W$26,IF(COUNTIF(データとりまとめシート!$H$3:$H$8,NANS取り込みシート!$AF92)=1,データとりまとめシート!$W$27,"")))))</f>
        <v/>
      </c>
      <c r="BE92" s="264" t="str">
        <f>IF(BD92=データとりまとめシート!$W$24,IF(データとりまとめシート!$E$12="","",データとりまとめシート!$E$12),"")&amp;IF(BD92=データとりまとめシート!$W$25,IF(データとりまとめシート!$E$3="","",データとりまとめシート!$E$3),"")&amp;IF(BD92=データとりまとめシート!$W$26,IF(データとりまとめシート!$K$12="","",データとりまとめシート!$K$12),"")&amp;IF(BD92=データとりまとめシート!$W$27,IF(データとりまとめシート!$K$3="","",データとりまとめシート!$K$3),"")</f>
        <v/>
      </c>
      <c r="BF92" s="178" t="str">
        <f t="shared" si="22"/>
        <v/>
      </c>
      <c r="BG92" s="178" t="str">
        <f t="shared" si="23"/>
        <v/>
      </c>
    </row>
    <row r="93" spans="1:59">
      <c r="A93" s="178" t="str">
        <f>IF(選手情報入力シート!A93="","",選手情報入力シート!A93)</f>
        <v/>
      </c>
      <c r="B93" s="178" t="str">
        <f>IF($A93="","",所属情報入力シート!$A$2)</f>
        <v/>
      </c>
      <c r="C93" s="178"/>
      <c r="D93" s="178"/>
      <c r="E93" s="178" t="str">
        <f>IF($A93="","",VLOOKUP($A93,選手情報入力シート!$A$3:$M$246,2,FALSE))</f>
        <v/>
      </c>
      <c r="F93" s="178" t="str">
        <f>IF($A93="","",VLOOKUP($A93,選手情報入力シート!$A$3:$M$246,3,FALSE)&amp;" "&amp;VLOOKUP($A93,選手情報入力シート!$A$3:$M$246,4,FALSE))</f>
        <v/>
      </c>
      <c r="G93" s="178" t="str">
        <f>IF($A93="","",ASC(VLOOKUP($A93,選手情報入力シート!$A$3:$M$246,5,FALSE)))</f>
        <v/>
      </c>
      <c r="H93" s="178"/>
      <c r="I93" s="178" t="str">
        <f>IF($A93="","",ASC(VLOOKUP($A93,選手情報入力シート!$A$3:$M$246,6,FALSE)))</f>
        <v/>
      </c>
      <c r="J93" s="178" t="str">
        <f>IF($A93="","",VLOOKUP($A93,選手情報入力シート!$A$3:$M$246,7,FALSE))</f>
        <v/>
      </c>
      <c r="K93" s="178" t="str">
        <f>IF($A93="","",VLOOKUP($A93,選手情報入力シート!$A$3:$M$246,8,FALSE))</f>
        <v/>
      </c>
      <c r="L93" s="178" t="str">
        <f>IF($A93="","",VLOOKUP($A93,選手情報入力シート!$A$3:$M$246,9,FALSE))</f>
        <v/>
      </c>
      <c r="M93" s="178" t="str">
        <f>IF($A93="","",YEAR(VLOOKUP($A93,選手情報入力シート!$A$3:$M$246,10,FALSE)))</f>
        <v/>
      </c>
      <c r="N93" s="265" t="str">
        <f>IF($A93="","",IF(MONTH(VLOOKUP($A93,選手情報入力シート!$A$3:$M$246,10,FALSE))&lt;10,"0"&amp;MONTH(VLOOKUP($A93,選手情報入力シート!$A$3:$M$246,10,FALSE))*100+DAY(VLOOKUP($A93,選手情報入力シート!$A$3:$M$246,10,FALSE)),MONTH(VLOOKUP($A93,選手情報入力シート!$A$3:$M$246,10,FALSE))*100+DAY(VLOOKUP($A93,選手情報入力シート!$A$3:$M$246,10,FALSE))))</f>
        <v/>
      </c>
      <c r="O93" s="178" t="str">
        <f>IF($A93="","",VLOOKUP($A93,選手情報入力シート!$A$3:$M$246,12,FALSE))</f>
        <v/>
      </c>
      <c r="P93" s="178" t="str">
        <f>IF($A93="","",VLOOKUP($A93,選手情報入力シート!$A$3:$M$246,11,FALSE))</f>
        <v/>
      </c>
      <c r="AF93" s="178" t="str">
        <f>IF(データとりまとめシート!$A112="","",データとりまとめシート!$A112)</f>
        <v/>
      </c>
      <c r="AG93" s="178" t="str">
        <f>IF($AF93="","",VLOOKUP($AF93,NANS取り込みシート!$A:$P,2,FALSE))</f>
        <v/>
      </c>
      <c r="AH93" s="178"/>
      <c r="AI93" s="178"/>
      <c r="AJ93" s="178" t="str">
        <f>IF($AF93="","",VLOOKUP($AF93,NANS取り込みシート!$A:$P,5,FALSE))</f>
        <v/>
      </c>
      <c r="AK93" s="178" t="str">
        <f>IF($AF93="","",VLOOKUP($AF93,NANS取り込みシート!$A:$P,6,FALSE))</f>
        <v/>
      </c>
      <c r="AL93" s="178" t="str">
        <f>IF($AF93="","",VLOOKUP($AF93,NANS取り込みシート!$A:$P,7,FALSE))</f>
        <v/>
      </c>
      <c r="AM93" s="178"/>
      <c r="AN93" s="178" t="str">
        <f>IF($AF93="","",VLOOKUP($AF93,NANS取り込みシート!$A:$P,9,FALSE))</f>
        <v/>
      </c>
      <c r="AO93" s="178" t="str">
        <f>IF($AF93="","",VLOOKUP($AF93,NANS取り込みシート!$A:$P,10,FALSE))</f>
        <v/>
      </c>
      <c r="AP93" s="178" t="str">
        <f>IF($AF93="","",VLOOKUP($AF93,NANS取り込みシート!$A:$P,11,FALSE))</f>
        <v/>
      </c>
      <c r="AQ93" s="178" t="str">
        <f>IF($AF93="","",VLOOKUP($AF93,NANS取り込みシート!$A:$P,12,FALSE))</f>
        <v/>
      </c>
      <c r="AR93" s="178" t="str">
        <f>IF($AF93="","",VLOOKUP($AF93,NANS取り込みシート!$A:$P,13,FALSE))</f>
        <v/>
      </c>
      <c r="AS93" s="265" t="str">
        <f>IF($AF93="","",VLOOKUP($AF93,NANS取り込みシート!$A:$P,14,FALSE))</f>
        <v/>
      </c>
      <c r="AT93" s="178" t="str">
        <f>IF($AF93="","",VLOOKUP($AF93,NANS取り込みシート!$A:$P,15,FALSE))</f>
        <v/>
      </c>
      <c r="AU93" s="265" t="str">
        <f>IF($AF93="","",VLOOKUP($AF93,NANS取り込みシート!$A:$P,16,FALSE))</f>
        <v/>
      </c>
      <c r="AV93" s="178" t="str">
        <f>IF(データとりまとめシート!$E112="","",データとりまとめシート!$E112)</f>
        <v/>
      </c>
      <c r="AW93" s="264" t="str">
        <f>IF(データとりまとめシート!$G112="","",データとりまとめシート!$G112)</f>
        <v/>
      </c>
      <c r="AX93" s="178" t="str">
        <f t="shared" si="18"/>
        <v/>
      </c>
      <c r="AY93" s="178" t="str">
        <f t="shared" si="19"/>
        <v/>
      </c>
      <c r="AZ93" s="178" t="str">
        <f>IF(データとりまとめシート!$I112="","",データとりまとめシート!$I112)</f>
        <v/>
      </c>
      <c r="BA93" s="264" t="str">
        <f>IF(データとりまとめシート!$K112="","",データとりまとめシート!$K112)</f>
        <v/>
      </c>
      <c r="BB93" s="178" t="str">
        <f t="shared" si="20"/>
        <v/>
      </c>
      <c r="BC93" s="178" t="str">
        <f t="shared" si="21"/>
        <v/>
      </c>
      <c r="BD93" s="178" t="str">
        <f>IF($AF93="","",IF(COUNTIF(データとりまとめシート!$B$12:$B$17,NANS取り込みシート!$AF93)=1,データとりまとめシート!$W$24,IF(COUNTIF(データとりまとめシート!$B$3:$B$8,NANS取り込みシート!$AF93)=1,データとりまとめシート!$W$25,IF(COUNTIF(データとりまとめシート!$H$12:$H$17,NANS取り込みシート!$AF93)=1,データとりまとめシート!$W$26,IF(COUNTIF(データとりまとめシート!$H$3:$H$8,NANS取り込みシート!$AF93)=1,データとりまとめシート!$W$27,"")))))</f>
        <v/>
      </c>
      <c r="BE93" s="264" t="str">
        <f>IF(BD93=データとりまとめシート!$W$24,IF(データとりまとめシート!$E$12="","",データとりまとめシート!$E$12),"")&amp;IF(BD93=データとりまとめシート!$W$25,IF(データとりまとめシート!$E$3="","",データとりまとめシート!$E$3),"")&amp;IF(BD93=データとりまとめシート!$W$26,IF(データとりまとめシート!$K$12="","",データとりまとめシート!$K$12),"")&amp;IF(BD93=データとりまとめシート!$W$27,IF(データとりまとめシート!$K$3="","",データとりまとめシート!$K$3),"")</f>
        <v/>
      </c>
      <c r="BF93" s="178" t="str">
        <f t="shared" si="22"/>
        <v/>
      </c>
      <c r="BG93" s="178" t="str">
        <f t="shared" si="23"/>
        <v/>
      </c>
    </row>
    <row r="94" spans="1:59">
      <c r="A94" s="178" t="str">
        <f>IF(選手情報入力シート!A94="","",選手情報入力シート!A94)</f>
        <v/>
      </c>
      <c r="B94" s="178" t="str">
        <f>IF($A94="","",所属情報入力シート!$A$2)</f>
        <v/>
      </c>
      <c r="C94" s="178"/>
      <c r="D94" s="178"/>
      <c r="E94" s="178" t="str">
        <f>IF($A94="","",VLOOKUP($A94,選手情報入力シート!$A$3:$M$246,2,FALSE))</f>
        <v/>
      </c>
      <c r="F94" s="178" t="str">
        <f>IF($A94="","",VLOOKUP($A94,選手情報入力シート!$A$3:$M$246,3,FALSE)&amp;" "&amp;VLOOKUP($A94,選手情報入力シート!$A$3:$M$246,4,FALSE))</f>
        <v/>
      </c>
      <c r="G94" s="178" t="str">
        <f>IF($A94="","",ASC(VLOOKUP($A94,選手情報入力シート!$A$3:$M$246,5,FALSE)))</f>
        <v/>
      </c>
      <c r="H94" s="178"/>
      <c r="I94" s="178" t="str">
        <f>IF($A94="","",ASC(VLOOKUP($A94,選手情報入力シート!$A$3:$M$246,6,FALSE)))</f>
        <v/>
      </c>
      <c r="J94" s="178" t="str">
        <f>IF($A94="","",VLOOKUP($A94,選手情報入力シート!$A$3:$M$246,7,FALSE))</f>
        <v/>
      </c>
      <c r="K94" s="178" t="str">
        <f>IF($A94="","",VLOOKUP($A94,選手情報入力シート!$A$3:$M$246,8,FALSE))</f>
        <v/>
      </c>
      <c r="L94" s="178" t="str">
        <f>IF($A94="","",VLOOKUP($A94,選手情報入力シート!$A$3:$M$246,9,FALSE))</f>
        <v/>
      </c>
      <c r="M94" s="178" t="str">
        <f>IF($A94="","",YEAR(VLOOKUP($A94,選手情報入力シート!$A$3:$M$246,10,FALSE)))</f>
        <v/>
      </c>
      <c r="N94" s="265" t="str">
        <f>IF($A94="","",IF(MONTH(VLOOKUP($A94,選手情報入力シート!$A$3:$M$246,10,FALSE))&lt;10,"0"&amp;MONTH(VLOOKUP($A94,選手情報入力シート!$A$3:$M$246,10,FALSE))*100+DAY(VLOOKUP($A94,選手情報入力シート!$A$3:$M$246,10,FALSE)),MONTH(VLOOKUP($A94,選手情報入力シート!$A$3:$M$246,10,FALSE))*100+DAY(VLOOKUP($A94,選手情報入力シート!$A$3:$M$246,10,FALSE))))</f>
        <v/>
      </c>
      <c r="O94" s="178" t="str">
        <f>IF($A94="","",VLOOKUP($A94,選手情報入力シート!$A$3:$M$246,12,FALSE))</f>
        <v/>
      </c>
      <c r="P94" s="178" t="str">
        <f>IF($A94="","",VLOOKUP($A94,選手情報入力シート!$A$3:$M$246,11,FALSE))</f>
        <v/>
      </c>
      <c r="AF94" s="178" t="str">
        <f>IF(データとりまとめシート!$A113="","",データとりまとめシート!$A113)</f>
        <v/>
      </c>
      <c r="AG94" s="178" t="str">
        <f>IF($AF94="","",VLOOKUP($AF94,NANS取り込みシート!$A:$P,2,FALSE))</f>
        <v/>
      </c>
      <c r="AH94" s="178"/>
      <c r="AI94" s="178"/>
      <c r="AJ94" s="178" t="str">
        <f>IF($AF94="","",VLOOKUP($AF94,NANS取り込みシート!$A:$P,5,FALSE))</f>
        <v/>
      </c>
      <c r="AK94" s="178" t="str">
        <f>IF($AF94="","",VLOOKUP($AF94,NANS取り込みシート!$A:$P,6,FALSE))</f>
        <v/>
      </c>
      <c r="AL94" s="178" t="str">
        <f>IF($AF94="","",VLOOKUP($AF94,NANS取り込みシート!$A:$P,7,FALSE))</f>
        <v/>
      </c>
      <c r="AM94" s="178"/>
      <c r="AN94" s="178" t="str">
        <f>IF($AF94="","",VLOOKUP($AF94,NANS取り込みシート!$A:$P,9,FALSE))</f>
        <v/>
      </c>
      <c r="AO94" s="178" t="str">
        <f>IF($AF94="","",VLOOKUP($AF94,NANS取り込みシート!$A:$P,10,FALSE))</f>
        <v/>
      </c>
      <c r="AP94" s="178" t="str">
        <f>IF($AF94="","",VLOOKUP($AF94,NANS取り込みシート!$A:$P,11,FALSE))</f>
        <v/>
      </c>
      <c r="AQ94" s="178" t="str">
        <f>IF($AF94="","",VLOOKUP($AF94,NANS取り込みシート!$A:$P,12,FALSE))</f>
        <v/>
      </c>
      <c r="AR94" s="178" t="str">
        <f>IF($AF94="","",VLOOKUP($AF94,NANS取り込みシート!$A:$P,13,FALSE))</f>
        <v/>
      </c>
      <c r="AS94" s="265" t="str">
        <f>IF($AF94="","",VLOOKUP($AF94,NANS取り込みシート!$A:$P,14,FALSE))</f>
        <v/>
      </c>
      <c r="AT94" s="178" t="str">
        <f>IF($AF94="","",VLOOKUP($AF94,NANS取り込みシート!$A:$P,15,FALSE))</f>
        <v/>
      </c>
      <c r="AU94" s="265" t="str">
        <f>IF($AF94="","",VLOOKUP($AF94,NANS取り込みシート!$A:$P,16,FALSE))</f>
        <v/>
      </c>
      <c r="AV94" s="178" t="str">
        <f>IF(データとりまとめシート!$E113="","",データとりまとめシート!$E113)</f>
        <v/>
      </c>
      <c r="AW94" s="264" t="str">
        <f>IF(データとりまとめシート!$G113="","",データとりまとめシート!$G113)</f>
        <v/>
      </c>
      <c r="AX94" s="178" t="str">
        <f t="shared" si="18"/>
        <v/>
      </c>
      <c r="AY94" s="178" t="str">
        <f t="shared" si="19"/>
        <v/>
      </c>
      <c r="AZ94" s="178" t="str">
        <f>IF(データとりまとめシート!$I113="","",データとりまとめシート!$I113)</f>
        <v/>
      </c>
      <c r="BA94" s="264" t="str">
        <f>IF(データとりまとめシート!$K113="","",データとりまとめシート!$K113)</f>
        <v/>
      </c>
      <c r="BB94" s="178" t="str">
        <f t="shared" si="20"/>
        <v/>
      </c>
      <c r="BC94" s="178" t="str">
        <f t="shared" si="21"/>
        <v/>
      </c>
      <c r="BD94" s="178" t="str">
        <f>IF($AF94="","",IF(COUNTIF(データとりまとめシート!$B$12:$B$17,NANS取り込みシート!$AF94)=1,データとりまとめシート!$W$24,IF(COUNTIF(データとりまとめシート!$B$3:$B$8,NANS取り込みシート!$AF94)=1,データとりまとめシート!$W$25,IF(COUNTIF(データとりまとめシート!$H$12:$H$17,NANS取り込みシート!$AF94)=1,データとりまとめシート!$W$26,IF(COUNTIF(データとりまとめシート!$H$3:$H$8,NANS取り込みシート!$AF94)=1,データとりまとめシート!$W$27,"")))))</f>
        <v/>
      </c>
      <c r="BE94" s="264" t="str">
        <f>IF(BD94=データとりまとめシート!$W$24,IF(データとりまとめシート!$E$12="","",データとりまとめシート!$E$12),"")&amp;IF(BD94=データとりまとめシート!$W$25,IF(データとりまとめシート!$E$3="","",データとりまとめシート!$E$3),"")&amp;IF(BD94=データとりまとめシート!$W$26,IF(データとりまとめシート!$K$12="","",データとりまとめシート!$K$12),"")&amp;IF(BD94=データとりまとめシート!$W$27,IF(データとりまとめシート!$K$3="","",データとりまとめシート!$K$3),"")</f>
        <v/>
      </c>
      <c r="BF94" s="178" t="str">
        <f t="shared" si="22"/>
        <v/>
      </c>
      <c r="BG94" s="178" t="str">
        <f t="shared" si="23"/>
        <v/>
      </c>
    </row>
    <row r="95" spans="1:59">
      <c r="A95" s="178" t="str">
        <f>IF(選手情報入力シート!A95="","",選手情報入力シート!A95)</f>
        <v/>
      </c>
      <c r="B95" s="178" t="str">
        <f>IF($A95="","",所属情報入力シート!$A$2)</f>
        <v/>
      </c>
      <c r="C95" s="178"/>
      <c r="D95" s="178"/>
      <c r="E95" s="178" t="str">
        <f>IF($A95="","",VLOOKUP($A95,選手情報入力シート!$A$3:$M$246,2,FALSE))</f>
        <v/>
      </c>
      <c r="F95" s="178" t="str">
        <f>IF($A95="","",VLOOKUP($A95,選手情報入力シート!$A$3:$M$246,3,FALSE)&amp;" "&amp;VLOOKUP($A95,選手情報入力シート!$A$3:$M$246,4,FALSE))</f>
        <v/>
      </c>
      <c r="G95" s="178" t="str">
        <f>IF($A95="","",ASC(VLOOKUP($A95,選手情報入力シート!$A$3:$M$246,5,FALSE)))</f>
        <v/>
      </c>
      <c r="H95" s="178"/>
      <c r="I95" s="178" t="str">
        <f>IF($A95="","",ASC(VLOOKUP($A95,選手情報入力シート!$A$3:$M$246,6,FALSE)))</f>
        <v/>
      </c>
      <c r="J95" s="178" t="str">
        <f>IF($A95="","",VLOOKUP($A95,選手情報入力シート!$A$3:$M$246,7,FALSE))</f>
        <v/>
      </c>
      <c r="K95" s="178" t="str">
        <f>IF($A95="","",VLOOKUP($A95,選手情報入力シート!$A$3:$M$246,8,FALSE))</f>
        <v/>
      </c>
      <c r="L95" s="178" t="str">
        <f>IF($A95="","",VLOOKUP($A95,選手情報入力シート!$A$3:$M$246,9,FALSE))</f>
        <v/>
      </c>
      <c r="M95" s="178" t="str">
        <f>IF($A95="","",YEAR(VLOOKUP($A95,選手情報入力シート!$A$3:$M$246,10,FALSE)))</f>
        <v/>
      </c>
      <c r="N95" s="265" t="str">
        <f>IF($A95="","",IF(MONTH(VLOOKUP($A95,選手情報入力シート!$A$3:$M$246,10,FALSE))&lt;10,"0"&amp;MONTH(VLOOKUP($A95,選手情報入力シート!$A$3:$M$246,10,FALSE))*100+DAY(VLOOKUP($A95,選手情報入力シート!$A$3:$M$246,10,FALSE)),MONTH(VLOOKUP($A95,選手情報入力シート!$A$3:$M$246,10,FALSE))*100+DAY(VLOOKUP($A95,選手情報入力シート!$A$3:$M$246,10,FALSE))))</f>
        <v/>
      </c>
      <c r="O95" s="178" t="str">
        <f>IF($A95="","",VLOOKUP($A95,選手情報入力シート!$A$3:$M$246,12,FALSE))</f>
        <v/>
      </c>
      <c r="P95" s="178" t="str">
        <f>IF($A95="","",VLOOKUP($A95,選手情報入力シート!$A$3:$M$246,11,FALSE))</f>
        <v/>
      </c>
      <c r="AF95" s="178" t="str">
        <f>IF(データとりまとめシート!$A114="","",データとりまとめシート!$A114)</f>
        <v/>
      </c>
      <c r="AG95" s="178" t="str">
        <f>IF($AF95="","",VLOOKUP($AF95,NANS取り込みシート!$A:$P,2,FALSE))</f>
        <v/>
      </c>
      <c r="AH95" s="178"/>
      <c r="AI95" s="178"/>
      <c r="AJ95" s="178" t="str">
        <f>IF($AF95="","",VLOOKUP($AF95,NANS取り込みシート!$A:$P,5,FALSE))</f>
        <v/>
      </c>
      <c r="AK95" s="178" t="str">
        <f>IF($AF95="","",VLOOKUP($AF95,NANS取り込みシート!$A:$P,6,FALSE))</f>
        <v/>
      </c>
      <c r="AL95" s="178" t="str">
        <f>IF($AF95="","",VLOOKUP($AF95,NANS取り込みシート!$A:$P,7,FALSE))</f>
        <v/>
      </c>
      <c r="AM95" s="178"/>
      <c r="AN95" s="178" t="str">
        <f>IF($AF95="","",VLOOKUP($AF95,NANS取り込みシート!$A:$P,9,FALSE))</f>
        <v/>
      </c>
      <c r="AO95" s="178" t="str">
        <f>IF($AF95="","",VLOOKUP($AF95,NANS取り込みシート!$A:$P,10,FALSE))</f>
        <v/>
      </c>
      <c r="AP95" s="178" t="str">
        <f>IF($AF95="","",VLOOKUP($AF95,NANS取り込みシート!$A:$P,11,FALSE))</f>
        <v/>
      </c>
      <c r="AQ95" s="178" t="str">
        <f>IF($AF95="","",VLOOKUP($AF95,NANS取り込みシート!$A:$P,12,FALSE))</f>
        <v/>
      </c>
      <c r="AR95" s="178" t="str">
        <f>IF($AF95="","",VLOOKUP($AF95,NANS取り込みシート!$A:$P,13,FALSE))</f>
        <v/>
      </c>
      <c r="AS95" s="265" t="str">
        <f>IF($AF95="","",VLOOKUP($AF95,NANS取り込みシート!$A:$P,14,FALSE))</f>
        <v/>
      </c>
      <c r="AT95" s="178" t="str">
        <f>IF($AF95="","",VLOOKUP($AF95,NANS取り込みシート!$A:$P,15,FALSE))</f>
        <v/>
      </c>
      <c r="AU95" s="265" t="str">
        <f>IF($AF95="","",VLOOKUP($AF95,NANS取り込みシート!$A:$P,16,FALSE))</f>
        <v/>
      </c>
      <c r="AV95" s="178" t="str">
        <f>IF(データとりまとめシート!$E114="","",データとりまとめシート!$E114)</f>
        <v/>
      </c>
      <c r="AW95" s="264" t="str">
        <f>IF(データとりまとめシート!$G114="","",データとりまとめシート!$G114)</f>
        <v/>
      </c>
      <c r="AX95" s="178" t="str">
        <f t="shared" si="18"/>
        <v/>
      </c>
      <c r="AY95" s="178" t="str">
        <f t="shared" si="19"/>
        <v/>
      </c>
      <c r="AZ95" s="178" t="str">
        <f>IF(データとりまとめシート!$I114="","",データとりまとめシート!$I114)</f>
        <v/>
      </c>
      <c r="BA95" s="264" t="str">
        <f>IF(データとりまとめシート!$K114="","",データとりまとめシート!$K114)</f>
        <v/>
      </c>
      <c r="BB95" s="178" t="str">
        <f t="shared" si="20"/>
        <v/>
      </c>
      <c r="BC95" s="178" t="str">
        <f t="shared" si="21"/>
        <v/>
      </c>
      <c r="BD95" s="178" t="str">
        <f>IF($AF95="","",IF(COUNTIF(データとりまとめシート!$B$12:$B$17,NANS取り込みシート!$AF95)=1,データとりまとめシート!$W$24,IF(COUNTIF(データとりまとめシート!$B$3:$B$8,NANS取り込みシート!$AF95)=1,データとりまとめシート!$W$25,IF(COUNTIF(データとりまとめシート!$H$12:$H$17,NANS取り込みシート!$AF95)=1,データとりまとめシート!$W$26,IF(COUNTIF(データとりまとめシート!$H$3:$H$8,NANS取り込みシート!$AF95)=1,データとりまとめシート!$W$27,"")))))</f>
        <v/>
      </c>
      <c r="BE95" s="264" t="str">
        <f>IF(BD95=データとりまとめシート!$W$24,IF(データとりまとめシート!$E$12="","",データとりまとめシート!$E$12),"")&amp;IF(BD95=データとりまとめシート!$W$25,IF(データとりまとめシート!$E$3="","",データとりまとめシート!$E$3),"")&amp;IF(BD95=データとりまとめシート!$W$26,IF(データとりまとめシート!$K$12="","",データとりまとめシート!$K$12),"")&amp;IF(BD95=データとりまとめシート!$W$27,IF(データとりまとめシート!$K$3="","",データとりまとめシート!$K$3),"")</f>
        <v/>
      </c>
      <c r="BF95" s="178" t="str">
        <f t="shared" si="22"/>
        <v/>
      </c>
      <c r="BG95" s="178" t="str">
        <f t="shared" si="23"/>
        <v/>
      </c>
    </row>
    <row r="96" spans="1:59">
      <c r="A96" s="178" t="str">
        <f>IF(選手情報入力シート!A96="","",選手情報入力シート!A96)</f>
        <v/>
      </c>
      <c r="B96" s="178" t="str">
        <f>IF($A96="","",所属情報入力シート!$A$2)</f>
        <v/>
      </c>
      <c r="C96" s="178"/>
      <c r="D96" s="178"/>
      <c r="E96" s="178" t="str">
        <f>IF($A96="","",VLOOKUP($A96,選手情報入力シート!$A$3:$M$246,2,FALSE))</f>
        <v/>
      </c>
      <c r="F96" s="178" t="str">
        <f>IF($A96="","",VLOOKUP($A96,選手情報入力シート!$A$3:$M$246,3,FALSE)&amp;" "&amp;VLOOKUP($A96,選手情報入力シート!$A$3:$M$246,4,FALSE))</f>
        <v/>
      </c>
      <c r="G96" s="178" t="str">
        <f>IF($A96="","",ASC(VLOOKUP($A96,選手情報入力シート!$A$3:$M$246,5,FALSE)))</f>
        <v/>
      </c>
      <c r="H96" s="178"/>
      <c r="I96" s="178" t="str">
        <f>IF($A96="","",ASC(VLOOKUP($A96,選手情報入力シート!$A$3:$M$246,6,FALSE)))</f>
        <v/>
      </c>
      <c r="J96" s="178" t="str">
        <f>IF($A96="","",VLOOKUP($A96,選手情報入力シート!$A$3:$M$246,7,FALSE))</f>
        <v/>
      </c>
      <c r="K96" s="178" t="str">
        <f>IF($A96="","",VLOOKUP($A96,選手情報入力シート!$A$3:$M$246,8,FALSE))</f>
        <v/>
      </c>
      <c r="L96" s="178" t="str">
        <f>IF($A96="","",VLOOKUP($A96,選手情報入力シート!$A$3:$M$246,9,FALSE))</f>
        <v/>
      </c>
      <c r="M96" s="178" t="str">
        <f>IF($A96="","",YEAR(VLOOKUP($A96,選手情報入力シート!$A$3:$M$246,10,FALSE)))</f>
        <v/>
      </c>
      <c r="N96" s="265" t="str">
        <f>IF($A96="","",IF(MONTH(VLOOKUP($A96,選手情報入力シート!$A$3:$M$246,10,FALSE))&lt;10,"0"&amp;MONTH(VLOOKUP($A96,選手情報入力シート!$A$3:$M$246,10,FALSE))*100+DAY(VLOOKUP($A96,選手情報入力シート!$A$3:$M$246,10,FALSE)),MONTH(VLOOKUP($A96,選手情報入力シート!$A$3:$M$246,10,FALSE))*100+DAY(VLOOKUP($A96,選手情報入力シート!$A$3:$M$246,10,FALSE))))</f>
        <v/>
      </c>
      <c r="O96" s="178" t="str">
        <f>IF($A96="","",VLOOKUP($A96,選手情報入力シート!$A$3:$M$246,12,FALSE))</f>
        <v/>
      </c>
      <c r="P96" s="178" t="str">
        <f>IF($A96="","",VLOOKUP($A96,選手情報入力シート!$A$3:$M$246,11,FALSE))</f>
        <v/>
      </c>
      <c r="AF96" s="178" t="str">
        <f>IF(データとりまとめシート!$A115="","",データとりまとめシート!$A115)</f>
        <v/>
      </c>
      <c r="AG96" s="178" t="str">
        <f>IF($AF96="","",VLOOKUP($AF96,NANS取り込みシート!$A:$P,2,FALSE))</f>
        <v/>
      </c>
      <c r="AH96" s="178"/>
      <c r="AI96" s="178"/>
      <c r="AJ96" s="178" t="str">
        <f>IF($AF96="","",VLOOKUP($AF96,NANS取り込みシート!$A:$P,5,FALSE))</f>
        <v/>
      </c>
      <c r="AK96" s="178" t="str">
        <f>IF($AF96="","",VLOOKUP($AF96,NANS取り込みシート!$A:$P,6,FALSE))</f>
        <v/>
      </c>
      <c r="AL96" s="178" t="str">
        <f>IF($AF96="","",VLOOKUP($AF96,NANS取り込みシート!$A:$P,7,FALSE))</f>
        <v/>
      </c>
      <c r="AM96" s="178"/>
      <c r="AN96" s="178" t="str">
        <f>IF($AF96="","",VLOOKUP($AF96,NANS取り込みシート!$A:$P,9,FALSE))</f>
        <v/>
      </c>
      <c r="AO96" s="178" t="str">
        <f>IF($AF96="","",VLOOKUP($AF96,NANS取り込みシート!$A:$P,10,FALSE))</f>
        <v/>
      </c>
      <c r="AP96" s="178" t="str">
        <f>IF($AF96="","",VLOOKUP($AF96,NANS取り込みシート!$A:$P,11,FALSE))</f>
        <v/>
      </c>
      <c r="AQ96" s="178" t="str">
        <f>IF($AF96="","",VLOOKUP($AF96,NANS取り込みシート!$A:$P,12,FALSE))</f>
        <v/>
      </c>
      <c r="AR96" s="178" t="str">
        <f>IF($AF96="","",VLOOKUP($AF96,NANS取り込みシート!$A:$P,13,FALSE))</f>
        <v/>
      </c>
      <c r="AS96" s="265" t="str">
        <f>IF($AF96="","",VLOOKUP($AF96,NANS取り込みシート!$A:$P,14,FALSE))</f>
        <v/>
      </c>
      <c r="AT96" s="178" t="str">
        <f>IF($AF96="","",VLOOKUP($AF96,NANS取り込みシート!$A:$P,15,FALSE))</f>
        <v/>
      </c>
      <c r="AU96" s="265" t="str">
        <f>IF($AF96="","",VLOOKUP($AF96,NANS取り込みシート!$A:$P,16,FALSE))</f>
        <v/>
      </c>
      <c r="AV96" s="178" t="str">
        <f>IF(データとりまとめシート!$E115="","",データとりまとめシート!$E115)</f>
        <v/>
      </c>
      <c r="AW96" s="264" t="str">
        <f>IF(データとりまとめシート!$G115="","",データとりまとめシート!$G115)</f>
        <v/>
      </c>
      <c r="AX96" s="178" t="str">
        <f t="shared" si="18"/>
        <v/>
      </c>
      <c r="AY96" s="178" t="str">
        <f t="shared" si="19"/>
        <v/>
      </c>
      <c r="AZ96" s="178" t="str">
        <f>IF(データとりまとめシート!$I115="","",データとりまとめシート!$I115)</f>
        <v/>
      </c>
      <c r="BA96" s="264" t="str">
        <f>IF(データとりまとめシート!$K115="","",データとりまとめシート!$K115)</f>
        <v/>
      </c>
      <c r="BB96" s="178" t="str">
        <f t="shared" si="20"/>
        <v/>
      </c>
      <c r="BC96" s="178" t="str">
        <f t="shared" si="21"/>
        <v/>
      </c>
      <c r="BD96" s="178" t="str">
        <f>IF($AF96="","",IF(COUNTIF(データとりまとめシート!$B$12:$B$17,NANS取り込みシート!$AF96)=1,データとりまとめシート!$W$24,IF(COUNTIF(データとりまとめシート!$B$3:$B$8,NANS取り込みシート!$AF96)=1,データとりまとめシート!$W$25,IF(COUNTIF(データとりまとめシート!$H$12:$H$17,NANS取り込みシート!$AF96)=1,データとりまとめシート!$W$26,IF(COUNTIF(データとりまとめシート!$H$3:$H$8,NANS取り込みシート!$AF96)=1,データとりまとめシート!$W$27,"")))))</f>
        <v/>
      </c>
      <c r="BE96" s="264" t="str">
        <f>IF(BD96=データとりまとめシート!$W$24,IF(データとりまとめシート!$E$12="","",データとりまとめシート!$E$12),"")&amp;IF(BD96=データとりまとめシート!$W$25,IF(データとりまとめシート!$E$3="","",データとりまとめシート!$E$3),"")&amp;IF(BD96=データとりまとめシート!$W$26,IF(データとりまとめシート!$K$12="","",データとりまとめシート!$K$12),"")&amp;IF(BD96=データとりまとめシート!$W$27,IF(データとりまとめシート!$K$3="","",データとりまとめシート!$K$3),"")</f>
        <v/>
      </c>
      <c r="BF96" s="178" t="str">
        <f t="shared" si="22"/>
        <v/>
      </c>
      <c r="BG96" s="178" t="str">
        <f t="shared" si="23"/>
        <v/>
      </c>
    </row>
    <row r="97" spans="1:59">
      <c r="A97" s="178" t="str">
        <f>IF(選手情報入力シート!A97="","",選手情報入力シート!A97)</f>
        <v/>
      </c>
      <c r="B97" s="178" t="str">
        <f>IF($A97="","",所属情報入力シート!$A$2)</f>
        <v/>
      </c>
      <c r="C97" s="178"/>
      <c r="D97" s="178"/>
      <c r="E97" s="178" t="str">
        <f>IF($A97="","",VLOOKUP($A97,選手情報入力シート!$A$3:$M$246,2,FALSE))</f>
        <v/>
      </c>
      <c r="F97" s="178" t="str">
        <f>IF($A97="","",VLOOKUP($A97,選手情報入力シート!$A$3:$M$246,3,FALSE)&amp;" "&amp;VLOOKUP($A97,選手情報入力シート!$A$3:$M$246,4,FALSE))</f>
        <v/>
      </c>
      <c r="G97" s="178" t="str">
        <f>IF($A97="","",ASC(VLOOKUP($A97,選手情報入力シート!$A$3:$M$246,5,FALSE)))</f>
        <v/>
      </c>
      <c r="H97" s="178"/>
      <c r="I97" s="178" t="str">
        <f>IF($A97="","",ASC(VLOOKUP($A97,選手情報入力シート!$A$3:$M$246,6,FALSE)))</f>
        <v/>
      </c>
      <c r="J97" s="178" t="str">
        <f>IF($A97="","",VLOOKUP($A97,選手情報入力シート!$A$3:$M$246,7,FALSE))</f>
        <v/>
      </c>
      <c r="K97" s="178" t="str">
        <f>IF($A97="","",VLOOKUP($A97,選手情報入力シート!$A$3:$M$246,8,FALSE))</f>
        <v/>
      </c>
      <c r="L97" s="178" t="str">
        <f>IF($A97="","",VLOOKUP($A97,選手情報入力シート!$A$3:$M$246,9,FALSE))</f>
        <v/>
      </c>
      <c r="M97" s="178" t="str">
        <f>IF($A97="","",YEAR(VLOOKUP($A97,選手情報入力シート!$A$3:$M$246,10,FALSE)))</f>
        <v/>
      </c>
      <c r="N97" s="265" t="str">
        <f>IF($A97="","",IF(MONTH(VLOOKUP($A97,選手情報入力シート!$A$3:$M$246,10,FALSE))&lt;10,"0"&amp;MONTH(VLOOKUP($A97,選手情報入力シート!$A$3:$M$246,10,FALSE))*100+DAY(VLOOKUP($A97,選手情報入力シート!$A$3:$M$246,10,FALSE)),MONTH(VLOOKUP($A97,選手情報入力シート!$A$3:$M$246,10,FALSE))*100+DAY(VLOOKUP($A97,選手情報入力シート!$A$3:$M$246,10,FALSE))))</f>
        <v/>
      </c>
      <c r="O97" s="178" t="str">
        <f>IF($A97="","",VLOOKUP($A97,選手情報入力シート!$A$3:$M$246,12,FALSE))</f>
        <v/>
      </c>
      <c r="P97" s="178" t="str">
        <f>IF($A97="","",VLOOKUP($A97,選手情報入力シート!$A$3:$M$246,11,FALSE))</f>
        <v/>
      </c>
      <c r="AF97" s="178" t="str">
        <f>IF(データとりまとめシート!$A116="","",データとりまとめシート!$A116)</f>
        <v/>
      </c>
      <c r="AG97" s="178" t="str">
        <f>IF($AF97="","",VLOOKUP($AF97,NANS取り込みシート!$A:$P,2,FALSE))</f>
        <v/>
      </c>
      <c r="AH97" s="178"/>
      <c r="AI97" s="178"/>
      <c r="AJ97" s="178" t="str">
        <f>IF($AF97="","",VLOOKUP($AF97,NANS取り込みシート!$A:$P,5,FALSE))</f>
        <v/>
      </c>
      <c r="AK97" s="178" t="str">
        <f>IF($AF97="","",VLOOKUP($AF97,NANS取り込みシート!$A:$P,6,FALSE))</f>
        <v/>
      </c>
      <c r="AL97" s="178" t="str">
        <f>IF($AF97="","",VLOOKUP($AF97,NANS取り込みシート!$A:$P,7,FALSE))</f>
        <v/>
      </c>
      <c r="AM97" s="178"/>
      <c r="AN97" s="178" t="str">
        <f>IF($AF97="","",VLOOKUP($AF97,NANS取り込みシート!$A:$P,9,FALSE))</f>
        <v/>
      </c>
      <c r="AO97" s="178" t="str">
        <f>IF($AF97="","",VLOOKUP($AF97,NANS取り込みシート!$A:$P,10,FALSE))</f>
        <v/>
      </c>
      <c r="AP97" s="178" t="str">
        <f>IF($AF97="","",VLOOKUP($AF97,NANS取り込みシート!$A:$P,11,FALSE))</f>
        <v/>
      </c>
      <c r="AQ97" s="178" t="str">
        <f>IF($AF97="","",VLOOKUP($AF97,NANS取り込みシート!$A:$P,12,FALSE))</f>
        <v/>
      </c>
      <c r="AR97" s="178" t="str">
        <f>IF($AF97="","",VLOOKUP($AF97,NANS取り込みシート!$A:$P,13,FALSE))</f>
        <v/>
      </c>
      <c r="AS97" s="265" t="str">
        <f>IF($AF97="","",VLOOKUP($AF97,NANS取り込みシート!$A:$P,14,FALSE))</f>
        <v/>
      </c>
      <c r="AT97" s="178" t="str">
        <f>IF($AF97="","",VLOOKUP($AF97,NANS取り込みシート!$A:$P,15,FALSE))</f>
        <v/>
      </c>
      <c r="AU97" s="265" t="str">
        <f>IF($AF97="","",VLOOKUP($AF97,NANS取り込みシート!$A:$P,16,FALSE))</f>
        <v/>
      </c>
      <c r="AV97" s="178" t="str">
        <f>IF(データとりまとめシート!$E116="","",データとりまとめシート!$E116)</f>
        <v/>
      </c>
      <c r="AW97" s="264" t="str">
        <f>IF(データとりまとめシート!$G116="","",データとりまとめシート!$G116)</f>
        <v/>
      </c>
      <c r="AX97" s="178" t="str">
        <f t="shared" si="18"/>
        <v/>
      </c>
      <c r="AY97" s="178" t="str">
        <f t="shared" si="19"/>
        <v/>
      </c>
      <c r="AZ97" s="178" t="str">
        <f>IF(データとりまとめシート!$I116="","",データとりまとめシート!$I116)</f>
        <v/>
      </c>
      <c r="BA97" s="264" t="str">
        <f>IF(データとりまとめシート!$K116="","",データとりまとめシート!$K116)</f>
        <v/>
      </c>
      <c r="BB97" s="178" t="str">
        <f t="shared" si="20"/>
        <v/>
      </c>
      <c r="BC97" s="178" t="str">
        <f t="shared" si="21"/>
        <v/>
      </c>
      <c r="BD97" s="178" t="str">
        <f>IF($AF97="","",IF(COUNTIF(データとりまとめシート!$B$12:$B$17,NANS取り込みシート!$AF97)=1,データとりまとめシート!$W$24,IF(COUNTIF(データとりまとめシート!$B$3:$B$8,NANS取り込みシート!$AF97)=1,データとりまとめシート!$W$25,IF(COUNTIF(データとりまとめシート!$H$12:$H$17,NANS取り込みシート!$AF97)=1,データとりまとめシート!$W$26,IF(COUNTIF(データとりまとめシート!$H$3:$H$8,NANS取り込みシート!$AF97)=1,データとりまとめシート!$W$27,"")))))</f>
        <v/>
      </c>
      <c r="BE97" s="264" t="str">
        <f>IF(BD97=データとりまとめシート!$W$24,IF(データとりまとめシート!$E$12="","",データとりまとめシート!$E$12),"")&amp;IF(BD97=データとりまとめシート!$W$25,IF(データとりまとめシート!$E$3="","",データとりまとめシート!$E$3),"")&amp;IF(BD97=データとりまとめシート!$W$26,IF(データとりまとめシート!$K$12="","",データとりまとめシート!$K$12),"")&amp;IF(BD97=データとりまとめシート!$W$27,IF(データとりまとめシート!$K$3="","",データとりまとめシート!$K$3),"")</f>
        <v/>
      </c>
      <c r="BF97" s="178" t="str">
        <f t="shared" si="22"/>
        <v/>
      </c>
      <c r="BG97" s="178" t="str">
        <f t="shared" si="23"/>
        <v/>
      </c>
    </row>
    <row r="98" spans="1:59">
      <c r="A98" s="178" t="str">
        <f>IF(選手情報入力シート!A98="","",選手情報入力シート!A98)</f>
        <v/>
      </c>
      <c r="B98" s="178" t="str">
        <f>IF($A98="","",所属情報入力シート!$A$2)</f>
        <v/>
      </c>
      <c r="C98" s="178"/>
      <c r="D98" s="178"/>
      <c r="E98" s="178" t="str">
        <f>IF($A98="","",VLOOKUP($A98,選手情報入力シート!$A$3:$M$246,2,FALSE))</f>
        <v/>
      </c>
      <c r="F98" s="178" t="str">
        <f>IF($A98="","",VLOOKUP($A98,選手情報入力シート!$A$3:$M$246,3,FALSE)&amp;" "&amp;VLOOKUP($A98,選手情報入力シート!$A$3:$M$246,4,FALSE))</f>
        <v/>
      </c>
      <c r="G98" s="178" t="str">
        <f>IF($A98="","",ASC(VLOOKUP($A98,選手情報入力シート!$A$3:$M$246,5,FALSE)))</f>
        <v/>
      </c>
      <c r="H98" s="178"/>
      <c r="I98" s="178" t="str">
        <f>IF($A98="","",ASC(VLOOKUP($A98,選手情報入力シート!$A$3:$M$246,6,FALSE)))</f>
        <v/>
      </c>
      <c r="J98" s="178" t="str">
        <f>IF($A98="","",VLOOKUP($A98,選手情報入力シート!$A$3:$M$246,7,FALSE))</f>
        <v/>
      </c>
      <c r="K98" s="178" t="str">
        <f>IF($A98="","",VLOOKUP($A98,選手情報入力シート!$A$3:$M$246,8,FALSE))</f>
        <v/>
      </c>
      <c r="L98" s="178" t="str">
        <f>IF($A98="","",VLOOKUP($A98,選手情報入力シート!$A$3:$M$246,9,FALSE))</f>
        <v/>
      </c>
      <c r="M98" s="178" t="str">
        <f>IF($A98="","",YEAR(VLOOKUP($A98,選手情報入力シート!$A$3:$M$246,10,FALSE)))</f>
        <v/>
      </c>
      <c r="N98" s="265" t="str">
        <f>IF($A98="","",IF(MONTH(VLOOKUP($A98,選手情報入力シート!$A$3:$M$246,10,FALSE))&lt;10,"0"&amp;MONTH(VLOOKUP($A98,選手情報入力シート!$A$3:$M$246,10,FALSE))*100+DAY(VLOOKUP($A98,選手情報入力シート!$A$3:$M$246,10,FALSE)),MONTH(VLOOKUP($A98,選手情報入力シート!$A$3:$M$246,10,FALSE))*100+DAY(VLOOKUP($A98,選手情報入力シート!$A$3:$M$246,10,FALSE))))</f>
        <v/>
      </c>
      <c r="O98" s="178" t="str">
        <f>IF($A98="","",VLOOKUP($A98,選手情報入力シート!$A$3:$M$246,12,FALSE))</f>
        <v/>
      </c>
      <c r="P98" s="178" t="str">
        <f>IF($A98="","",VLOOKUP($A98,選手情報入力シート!$A$3:$M$246,11,FALSE))</f>
        <v/>
      </c>
      <c r="AF98" s="178" t="str">
        <f>IF(データとりまとめシート!$A117="","",データとりまとめシート!$A117)</f>
        <v/>
      </c>
      <c r="AG98" s="178" t="str">
        <f>IF($AF98="","",VLOOKUP($AF98,NANS取り込みシート!$A:$P,2,FALSE))</f>
        <v/>
      </c>
      <c r="AH98" s="178"/>
      <c r="AI98" s="178"/>
      <c r="AJ98" s="178" t="str">
        <f>IF($AF98="","",VLOOKUP($AF98,NANS取り込みシート!$A:$P,5,FALSE))</f>
        <v/>
      </c>
      <c r="AK98" s="178" t="str">
        <f>IF($AF98="","",VLOOKUP($AF98,NANS取り込みシート!$A:$P,6,FALSE))</f>
        <v/>
      </c>
      <c r="AL98" s="178" t="str">
        <f>IF($AF98="","",VLOOKUP($AF98,NANS取り込みシート!$A:$P,7,FALSE))</f>
        <v/>
      </c>
      <c r="AM98" s="178"/>
      <c r="AN98" s="178" t="str">
        <f>IF($AF98="","",VLOOKUP($AF98,NANS取り込みシート!$A:$P,9,FALSE))</f>
        <v/>
      </c>
      <c r="AO98" s="178" t="str">
        <f>IF($AF98="","",VLOOKUP($AF98,NANS取り込みシート!$A:$P,10,FALSE))</f>
        <v/>
      </c>
      <c r="AP98" s="178" t="str">
        <f>IF($AF98="","",VLOOKUP($AF98,NANS取り込みシート!$A:$P,11,FALSE))</f>
        <v/>
      </c>
      <c r="AQ98" s="178" t="str">
        <f>IF($AF98="","",VLOOKUP($AF98,NANS取り込みシート!$A:$P,12,FALSE))</f>
        <v/>
      </c>
      <c r="AR98" s="178" t="str">
        <f>IF($AF98="","",VLOOKUP($AF98,NANS取り込みシート!$A:$P,13,FALSE))</f>
        <v/>
      </c>
      <c r="AS98" s="265" t="str">
        <f>IF($AF98="","",VLOOKUP($AF98,NANS取り込みシート!$A:$P,14,FALSE))</f>
        <v/>
      </c>
      <c r="AT98" s="178" t="str">
        <f>IF($AF98="","",VLOOKUP($AF98,NANS取り込みシート!$A:$P,15,FALSE))</f>
        <v/>
      </c>
      <c r="AU98" s="265" t="str">
        <f>IF($AF98="","",VLOOKUP($AF98,NANS取り込みシート!$A:$P,16,FALSE))</f>
        <v/>
      </c>
      <c r="AV98" s="178" t="str">
        <f>IF(データとりまとめシート!$E117="","",データとりまとめシート!$E117)</f>
        <v/>
      </c>
      <c r="AW98" s="264" t="str">
        <f>IF(データとりまとめシート!$G117="","",データとりまとめシート!$G117)</f>
        <v/>
      </c>
      <c r="AX98" s="178" t="str">
        <f t="shared" si="18"/>
        <v/>
      </c>
      <c r="AY98" s="178" t="str">
        <f t="shared" si="19"/>
        <v/>
      </c>
      <c r="AZ98" s="178" t="str">
        <f>IF(データとりまとめシート!$I117="","",データとりまとめシート!$I117)</f>
        <v/>
      </c>
      <c r="BA98" s="264" t="str">
        <f>IF(データとりまとめシート!$K117="","",データとりまとめシート!$K117)</f>
        <v/>
      </c>
      <c r="BB98" s="178" t="str">
        <f t="shared" si="20"/>
        <v/>
      </c>
      <c r="BC98" s="178" t="str">
        <f t="shared" si="21"/>
        <v/>
      </c>
      <c r="BD98" s="178" t="str">
        <f>IF($AF98="","",IF(COUNTIF(データとりまとめシート!$B$12:$B$17,NANS取り込みシート!$AF98)=1,データとりまとめシート!$W$24,IF(COUNTIF(データとりまとめシート!$B$3:$B$8,NANS取り込みシート!$AF98)=1,データとりまとめシート!$W$25,IF(COUNTIF(データとりまとめシート!$H$12:$H$17,NANS取り込みシート!$AF98)=1,データとりまとめシート!$W$26,IF(COUNTIF(データとりまとめシート!$H$3:$H$8,NANS取り込みシート!$AF98)=1,データとりまとめシート!$W$27,"")))))</f>
        <v/>
      </c>
      <c r="BE98" s="264" t="str">
        <f>IF(BD98=データとりまとめシート!$W$24,IF(データとりまとめシート!$E$12="","",データとりまとめシート!$E$12),"")&amp;IF(BD98=データとりまとめシート!$W$25,IF(データとりまとめシート!$E$3="","",データとりまとめシート!$E$3),"")&amp;IF(BD98=データとりまとめシート!$W$26,IF(データとりまとめシート!$K$12="","",データとりまとめシート!$K$12),"")&amp;IF(BD98=データとりまとめシート!$W$27,IF(データとりまとめシート!$K$3="","",データとりまとめシート!$K$3),"")</f>
        <v/>
      </c>
      <c r="BF98" s="178" t="str">
        <f t="shared" si="22"/>
        <v/>
      </c>
      <c r="BG98" s="178" t="str">
        <f t="shared" si="23"/>
        <v/>
      </c>
    </row>
    <row r="99" spans="1:59">
      <c r="A99" s="178" t="str">
        <f>IF(選手情報入力シート!A99="","",選手情報入力シート!A99)</f>
        <v/>
      </c>
      <c r="B99" s="178" t="str">
        <f>IF($A99="","",所属情報入力シート!$A$2)</f>
        <v/>
      </c>
      <c r="C99" s="178"/>
      <c r="D99" s="178"/>
      <c r="E99" s="178" t="str">
        <f>IF($A99="","",VLOOKUP($A99,選手情報入力シート!$A$3:$M$246,2,FALSE))</f>
        <v/>
      </c>
      <c r="F99" s="178" t="str">
        <f>IF($A99="","",VLOOKUP($A99,選手情報入力シート!$A$3:$M$246,3,FALSE)&amp;" "&amp;VLOOKUP($A99,選手情報入力シート!$A$3:$M$246,4,FALSE))</f>
        <v/>
      </c>
      <c r="G99" s="178" t="str">
        <f>IF($A99="","",ASC(VLOOKUP($A99,選手情報入力シート!$A$3:$M$246,5,FALSE)))</f>
        <v/>
      </c>
      <c r="H99" s="178"/>
      <c r="I99" s="178" t="str">
        <f>IF($A99="","",ASC(VLOOKUP($A99,選手情報入力シート!$A$3:$M$246,6,FALSE)))</f>
        <v/>
      </c>
      <c r="J99" s="178" t="str">
        <f>IF($A99="","",VLOOKUP($A99,選手情報入力シート!$A$3:$M$246,7,FALSE))</f>
        <v/>
      </c>
      <c r="K99" s="178" t="str">
        <f>IF($A99="","",VLOOKUP($A99,選手情報入力シート!$A$3:$M$246,8,FALSE))</f>
        <v/>
      </c>
      <c r="L99" s="178" t="str">
        <f>IF($A99="","",VLOOKUP($A99,選手情報入力シート!$A$3:$M$246,9,FALSE))</f>
        <v/>
      </c>
      <c r="M99" s="178" t="str">
        <f>IF($A99="","",YEAR(VLOOKUP($A99,選手情報入力シート!$A$3:$M$246,10,FALSE)))</f>
        <v/>
      </c>
      <c r="N99" s="265" t="str">
        <f>IF($A99="","",IF(MONTH(VLOOKUP($A99,選手情報入力シート!$A$3:$M$246,10,FALSE))&lt;10,"0"&amp;MONTH(VLOOKUP($A99,選手情報入力シート!$A$3:$M$246,10,FALSE))*100+DAY(VLOOKUP($A99,選手情報入力シート!$A$3:$M$246,10,FALSE)),MONTH(VLOOKUP($A99,選手情報入力シート!$A$3:$M$246,10,FALSE))*100+DAY(VLOOKUP($A99,選手情報入力シート!$A$3:$M$246,10,FALSE))))</f>
        <v/>
      </c>
      <c r="O99" s="178" t="str">
        <f>IF($A99="","",VLOOKUP($A99,選手情報入力シート!$A$3:$M$246,12,FALSE))</f>
        <v/>
      </c>
      <c r="P99" s="178" t="str">
        <f>IF($A99="","",VLOOKUP($A99,選手情報入力シート!$A$3:$M$246,11,FALSE))</f>
        <v/>
      </c>
      <c r="AF99" s="178" t="str">
        <f>IF(データとりまとめシート!$A118="","",データとりまとめシート!$A118)</f>
        <v/>
      </c>
      <c r="AG99" s="178" t="str">
        <f>IF($AF99="","",VLOOKUP($AF99,NANS取り込みシート!$A:$P,2,FALSE))</f>
        <v/>
      </c>
      <c r="AH99" s="178"/>
      <c r="AI99" s="178"/>
      <c r="AJ99" s="178" t="str">
        <f>IF($AF99="","",VLOOKUP($AF99,NANS取り込みシート!$A:$P,5,FALSE))</f>
        <v/>
      </c>
      <c r="AK99" s="178" t="str">
        <f>IF($AF99="","",VLOOKUP($AF99,NANS取り込みシート!$A:$P,6,FALSE))</f>
        <v/>
      </c>
      <c r="AL99" s="178" t="str">
        <f>IF($AF99="","",VLOOKUP($AF99,NANS取り込みシート!$A:$P,7,FALSE))</f>
        <v/>
      </c>
      <c r="AM99" s="178"/>
      <c r="AN99" s="178" t="str">
        <f>IF($AF99="","",VLOOKUP($AF99,NANS取り込みシート!$A:$P,9,FALSE))</f>
        <v/>
      </c>
      <c r="AO99" s="178" t="str">
        <f>IF($AF99="","",VLOOKUP($AF99,NANS取り込みシート!$A:$P,10,FALSE))</f>
        <v/>
      </c>
      <c r="AP99" s="178" t="str">
        <f>IF($AF99="","",VLOOKUP($AF99,NANS取り込みシート!$A:$P,11,FALSE))</f>
        <v/>
      </c>
      <c r="AQ99" s="178" t="str">
        <f>IF($AF99="","",VLOOKUP($AF99,NANS取り込みシート!$A:$P,12,FALSE))</f>
        <v/>
      </c>
      <c r="AR99" s="178" t="str">
        <f>IF($AF99="","",VLOOKUP($AF99,NANS取り込みシート!$A:$P,13,FALSE))</f>
        <v/>
      </c>
      <c r="AS99" s="265" t="str">
        <f>IF($AF99="","",VLOOKUP($AF99,NANS取り込みシート!$A:$P,14,FALSE))</f>
        <v/>
      </c>
      <c r="AT99" s="178" t="str">
        <f>IF($AF99="","",VLOOKUP($AF99,NANS取り込みシート!$A:$P,15,FALSE))</f>
        <v/>
      </c>
      <c r="AU99" s="265" t="str">
        <f>IF($AF99="","",VLOOKUP($AF99,NANS取り込みシート!$A:$P,16,FALSE))</f>
        <v/>
      </c>
      <c r="AV99" s="178" t="str">
        <f>IF(データとりまとめシート!$E118="","",データとりまとめシート!$E118)</f>
        <v/>
      </c>
      <c r="AW99" s="264" t="str">
        <f>IF(データとりまとめシート!$G118="","",データとりまとめシート!$G118)</f>
        <v/>
      </c>
      <c r="AX99" s="178" t="str">
        <f t="shared" si="18"/>
        <v/>
      </c>
      <c r="AY99" s="178" t="str">
        <f t="shared" si="19"/>
        <v/>
      </c>
      <c r="AZ99" s="178" t="str">
        <f>IF(データとりまとめシート!$I118="","",データとりまとめシート!$I118)</f>
        <v/>
      </c>
      <c r="BA99" s="264" t="str">
        <f>IF(データとりまとめシート!$K118="","",データとりまとめシート!$K118)</f>
        <v/>
      </c>
      <c r="BB99" s="178" t="str">
        <f t="shared" si="20"/>
        <v/>
      </c>
      <c r="BC99" s="178" t="str">
        <f t="shared" si="21"/>
        <v/>
      </c>
      <c r="BD99" s="178" t="str">
        <f>IF($AF99="","",IF(COUNTIF(データとりまとめシート!$B$12:$B$17,NANS取り込みシート!$AF99)=1,データとりまとめシート!$W$24,IF(COUNTIF(データとりまとめシート!$B$3:$B$8,NANS取り込みシート!$AF99)=1,データとりまとめシート!$W$25,IF(COUNTIF(データとりまとめシート!$H$12:$H$17,NANS取り込みシート!$AF99)=1,データとりまとめシート!$W$26,IF(COUNTIF(データとりまとめシート!$H$3:$H$8,NANS取り込みシート!$AF99)=1,データとりまとめシート!$W$27,"")))))</f>
        <v/>
      </c>
      <c r="BE99" s="264" t="str">
        <f>IF(BD99=データとりまとめシート!$W$24,IF(データとりまとめシート!$E$12="","",データとりまとめシート!$E$12),"")&amp;IF(BD99=データとりまとめシート!$W$25,IF(データとりまとめシート!$E$3="","",データとりまとめシート!$E$3),"")&amp;IF(BD99=データとりまとめシート!$W$26,IF(データとりまとめシート!$K$12="","",データとりまとめシート!$K$12),"")&amp;IF(BD99=データとりまとめシート!$W$27,IF(データとりまとめシート!$K$3="","",データとりまとめシート!$K$3),"")</f>
        <v/>
      </c>
      <c r="BF99" s="178" t="str">
        <f t="shared" si="22"/>
        <v/>
      </c>
      <c r="BG99" s="178" t="str">
        <f t="shared" si="23"/>
        <v/>
      </c>
    </row>
    <row r="100" spans="1:59">
      <c r="A100" s="178" t="str">
        <f>IF(選手情報入力シート!A100="","",選手情報入力シート!A100)</f>
        <v/>
      </c>
      <c r="B100" s="178" t="str">
        <f>IF($A100="","",所属情報入力シート!$A$2)</f>
        <v/>
      </c>
      <c r="C100" s="178"/>
      <c r="D100" s="178"/>
      <c r="E100" s="178" t="str">
        <f>IF($A100="","",VLOOKUP($A100,選手情報入力シート!$A$3:$M$246,2,FALSE))</f>
        <v/>
      </c>
      <c r="F100" s="178" t="str">
        <f>IF($A100="","",VLOOKUP($A100,選手情報入力シート!$A$3:$M$246,3,FALSE)&amp;" "&amp;VLOOKUP($A100,選手情報入力シート!$A$3:$M$246,4,FALSE))</f>
        <v/>
      </c>
      <c r="G100" s="178" t="str">
        <f>IF($A100="","",ASC(VLOOKUP($A100,選手情報入力シート!$A$3:$M$246,5,FALSE)))</f>
        <v/>
      </c>
      <c r="H100" s="178"/>
      <c r="I100" s="178" t="str">
        <f>IF($A100="","",ASC(VLOOKUP($A100,選手情報入力シート!$A$3:$M$246,6,FALSE)))</f>
        <v/>
      </c>
      <c r="J100" s="178" t="str">
        <f>IF($A100="","",VLOOKUP($A100,選手情報入力シート!$A$3:$M$246,7,FALSE))</f>
        <v/>
      </c>
      <c r="K100" s="178" t="str">
        <f>IF($A100="","",VLOOKUP($A100,選手情報入力シート!$A$3:$M$246,8,FALSE))</f>
        <v/>
      </c>
      <c r="L100" s="178" t="str">
        <f>IF($A100="","",VLOOKUP($A100,選手情報入力シート!$A$3:$M$246,9,FALSE))</f>
        <v/>
      </c>
      <c r="M100" s="178" t="str">
        <f>IF($A100="","",YEAR(VLOOKUP($A100,選手情報入力シート!$A$3:$M$246,10,FALSE)))</f>
        <v/>
      </c>
      <c r="N100" s="265" t="str">
        <f>IF($A100="","",IF(MONTH(VLOOKUP($A100,選手情報入力シート!$A$3:$M$246,10,FALSE))&lt;10,"0"&amp;MONTH(VLOOKUP($A100,選手情報入力シート!$A$3:$M$246,10,FALSE))*100+DAY(VLOOKUP($A100,選手情報入力シート!$A$3:$M$246,10,FALSE)),MONTH(VLOOKUP($A100,選手情報入力シート!$A$3:$M$246,10,FALSE))*100+DAY(VLOOKUP($A100,選手情報入力シート!$A$3:$M$246,10,FALSE))))</f>
        <v/>
      </c>
      <c r="O100" s="178" t="str">
        <f>IF($A100="","",VLOOKUP($A100,選手情報入力シート!$A$3:$M$246,12,FALSE))</f>
        <v/>
      </c>
      <c r="P100" s="178" t="str">
        <f>IF($A100="","",VLOOKUP($A100,選手情報入力シート!$A$3:$M$246,11,FALSE))</f>
        <v/>
      </c>
      <c r="AF100" s="178" t="str">
        <f>IF(データとりまとめシート!$A119="","",データとりまとめシート!$A119)</f>
        <v/>
      </c>
      <c r="AG100" s="178" t="str">
        <f>IF($AF100="","",VLOOKUP($AF100,NANS取り込みシート!$A:$P,2,FALSE))</f>
        <v/>
      </c>
      <c r="AH100" s="178"/>
      <c r="AI100" s="178"/>
      <c r="AJ100" s="178" t="str">
        <f>IF($AF100="","",VLOOKUP($AF100,NANS取り込みシート!$A:$P,5,FALSE))</f>
        <v/>
      </c>
      <c r="AK100" s="178" t="str">
        <f>IF($AF100="","",VLOOKUP($AF100,NANS取り込みシート!$A:$P,6,FALSE))</f>
        <v/>
      </c>
      <c r="AL100" s="178" t="str">
        <f>IF($AF100="","",VLOOKUP($AF100,NANS取り込みシート!$A:$P,7,FALSE))</f>
        <v/>
      </c>
      <c r="AM100" s="178"/>
      <c r="AN100" s="178" t="str">
        <f>IF($AF100="","",VLOOKUP($AF100,NANS取り込みシート!$A:$P,9,FALSE))</f>
        <v/>
      </c>
      <c r="AO100" s="178" t="str">
        <f>IF($AF100="","",VLOOKUP($AF100,NANS取り込みシート!$A:$P,10,FALSE))</f>
        <v/>
      </c>
      <c r="AP100" s="178" t="str">
        <f>IF($AF100="","",VLOOKUP($AF100,NANS取り込みシート!$A:$P,11,FALSE))</f>
        <v/>
      </c>
      <c r="AQ100" s="178" t="str">
        <f>IF($AF100="","",VLOOKUP($AF100,NANS取り込みシート!$A:$P,12,FALSE))</f>
        <v/>
      </c>
      <c r="AR100" s="178" t="str">
        <f>IF($AF100="","",VLOOKUP($AF100,NANS取り込みシート!$A:$P,13,FALSE))</f>
        <v/>
      </c>
      <c r="AS100" s="265" t="str">
        <f>IF($AF100="","",VLOOKUP($AF100,NANS取り込みシート!$A:$P,14,FALSE))</f>
        <v/>
      </c>
      <c r="AT100" s="178" t="str">
        <f>IF($AF100="","",VLOOKUP($AF100,NANS取り込みシート!$A:$P,15,FALSE))</f>
        <v/>
      </c>
      <c r="AU100" s="265" t="str">
        <f>IF($AF100="","",VLOOKUP($AF100,NANS取り込みシート!$A:$P,16,FALSE))</f>
        <v/>
      </c>
      <c r="AV100" s="178" t="str">
        <f>IF(データとりまとめシート!$E119="","",データとりまとめシート!$E119)</f>
        <v/>
      </c>
      <c r="AW100" s="264" t="str">
        <f>IF(データとりまとめシート!$G119="","",データとりまとめシート!$G119)</f>
        <v/>
      </c>
      <c r="AX100" s="178" t="str">
        <f t="shared" si="18"/>
        <v/>
      </c>
      <c r="AY100" s="178" t="str">
        <f t="shared" si="19"/>
        <v/>
      </c>
      <c r="AZ100" s="178" t="str">
        <f>IF(データとりまとめシート!$I119="","",データとりまとめシート!$I119)</f>
        <v/>
      </c>
      <c r="BA100" s="264" t="str">
        <f>IF(データとりまとめシート!$K119="","",データとりまとめシート!$K119)</f>
        <v/>
      </c>
      <c r="BB100" s="178" t="str">
        <f t="shared" si="20"/>
        <v/>
      </c>
      <c r="BC100" s="178" t="str">
        <f t="shared" si="21"/>
        <v/>
      </c>
      <c r="BD100" s="178" t="str">
        <f>IF($AF100="","",IF(COUNTIF(データとりまとめシート!$B$12:$B$17,NANS取り込みシート!$AF100)=1,データとりまとめシート!$W$24,IF(COUNTIF(データとりまとめシート!$B$3:$B$8,NANS取り込みシート!$AF100)=1,データとりまとめシート!$W$25,IF(COUNTIF(データとりまとめシート!$H$12:$H$17,NANS取り込みシート!$AF100)=1,データとりまとめシート!$W$26,IF(COUNTIF(データとりまとめシート!$H$3:$H$8,NANS取り込みシート!$AF100)=1,データとりまとめシート!$W$27,"")))))</f>
        <v/>
      </c>
      <c r="BE100" s="264" t="str">
        <f>IF(BD100=データとりまとめシート!$W$24,IF(データとりまとめシート!$E$12="","",データとりまとめシート!$E$12),"")&amp;IF(BD100=データとりまとめシート!$W$25,IF(データとりまとめシート!$E$3="","",データとりまとめシート!$E$3),"")&amp;IF(BD100=データとりまとめシート!$W$26,IF(データとりまとめシート!$K$12="","",データとりまとめシート!$K$12),"")&amp;IF(BD100=データとりまとめシート!$W$27,IF(データとりまとめシート!$K$3="","",データとりまとめシート!$K$3),"")</f>
        <v/>
      </c>
      <c r="BF100" s="178" t="str">
        <f t="shared" si="22"/>
        <v/>
      </c>
      <c r="BG100" s="178" t="str">
        <f t="shared" si="23"/>
        <v/>
      </c>
    </row>
    <row r="101" spans="1:59">
      <c r="A101" s="178" t="str">
        <f>IF(選手情報入力シート!A101="","",選手情報入力シート!A101)</f>
        <v/>
      </c>
      <c r="B101" s="178" t="str">
        <f>IF($A101="","",所属情報入力シート!$A$2)</f>
        <v/>
      </c>
      <c r="C101" s="178"/>
      <c r="D101" s="178"/>
      <c r="E101" s="178" t="str">
        <f>IF($A101="","",VLOOKUP($A101,選手情報入力シート!$A$3:$M$246,2,FALSE))</f>
        <v/>
      </c>
      <c r="F101" s="178" t="str">
        <f>IF($A101="","",VLOOKUP($A101,選手情報入力シート!$A$3:$M$246,3,FALSE)&amp;" "&amp;VLOOKUP($A101,選手情報入力シート!$A$3:$M$246,4,FALSE))</f>
        <v/>
      </c>
      <c r="G101" s="178" t="str">
        <f>IF($A101="","",ASC(VLOOKUP($A101,選手情報入力シート!$A$3:$M$246,5,FALSE)))</f>
        <v/>
      </c>
      <c r="H101" s="178"/>
      <c r="I101" s="178" t="str">
        <f>IF($A101="","",ASC(VLOOKUP($A101,選手情報入力シート!$A$3:$M$246,6,FALSE)))</f>
        <v/>
      </c>
      <c r="J101" s="178" t="str">
        <f>IF($A101="","",VLOOKUP($A101,選手情報入力シート!$A$3:$M$246,7,FALSE))</f>
        <v/>
      </c>
      <c r="K101" s="178" t="str">
        <f>IF($A101="","",VLOOKUP($A101,選手情報入力シート!$A$3:$M$246,8,FALSE))</f>
        <v/>
      </c>
      <c r="L101" s="178" t="str">
        <f>IF($A101="","",VLOOKUP($A101,選手情報入力シート!$A$3:$M$246,9,FALSE))</f>
        <v/>
      </c>
      <c r="M101" s="178" t="str">
        <f>IF($A101="","",YEAR(VLOOKUP($A101,選手情報入力シート!$A$3:$M$246,10,FALSE)))</f>
        <v/>
      </c>
      <c r="N101" s="265" t="str">
        <f>IF($A101="","",IF(MONTH(VLOOKUP($A101,選手情報入力シート!$A$3:$M$246,10,FALSE))&lt;10,"0"&amp;MONTH(VLOOKUP($A101,選手情報入力シート!$A$3:$M$246,10,FALSE))*100+DAY(VLOOKUP($A101,選手情報入力シート!$A$3:$M$246,10,FALSE)),MONTH(VLOOKUP($A101,選手情報入力シート!$A$3:$M$246,10,FALSE))*100+DAY(VLOOKUP($A101,選手情報入力シート!$A$3:$M$246,10,FALSE))))</f>
        <v/>
      </c>
      <c r="O101" s="178" t="str">
        <f>IF($A101="","",VLOOKUP($A101,選手情報入力シート!$A$3:$M$246,12,FALSE))</f>
        <v/>
      </c>
      <c r="P101" s="178" t="str">
        <f>IF($A101="","",VLOOKUP($A101,選手情報入力シート!$A$3:$M$246,11,FALSE))</f>
        <v/>
      </c>
      <c r="AF101" s="178" t="str">
        <f>IF(データとりまとめシート!$A120="","",データとりまとめシート!$A120)</f>
        <v/>
      </c>
      <c r="AG101" s="178" t="str">
        <f>IF($AF101="","",VLOOKUP($AF101,NANS取り込みシート!$A:$P,2,FALSE))</f>
        <v/>
      </c>
      <c r="AH101" s="178"/>
      <c r="AI101" s="178"/>
      <c r="AJ101" s="178" t="str">
        <f>IF($AF101="","",VLOOKUP($AF101,NANS取り込みシート!$A:$P,5,FALSE))</f>
        <v/>
      </c>
      <c r="AK101" s="178" t="str">
        <f>IF($AF101="","",VLOOKUP($AF101,NANS取り込みシート!$A:$P,6,FALSE))</f>
        <v/>
      </c>
      <c r="AL101" s="178" t="str">
        <f>IF($AF101="","",VLOOKUP($AF101,NANS取り込みシート!$A:$P,7,FALSE))</f>
        <v/>
      </c>
      <c r="AM101" s="178"/>
      <c r="AN101" s="178" t="str">
        <f>IF($AF101="","",VLOOKUP($AF101,NANS取り込みシート!$A:$P,9,FALSE))</f>
        <v/>
      </c>
      <c r="AO101" s="178" t="str">
        <f>IF($AF101="","",VLOOKUP($AF101,NANS取り込みシート!$A:$P,10,FALSE))</f>
        <v/>
      </c>
      <c r="AP101" s="178" t="str">
        <f>IF($AF101="","",VLOOKUP($AF101,NANS取り込みシート!$A:$P,11,FALSE))</f>
        <v/>
      </c>
      <c r="AQ101" s="178" t="str">
        <f>IF($AF101="","",VLOOKUP($AF101,NANS取り込みシート!$A:$P,12,FALSE))</f>
        <v/>
      </c>
      <c r="AR101" s="178" t="str">
        <f>IF($AF101="","",VLOOKUP($AF101,NANS取り込みシート!$A:$P,13,FALSE))</f>
        <v/>
      </c>
      <c r="AS101" s="265" t="str">
        <f>IF($AF101="","",VLOOKUP($AF101,NANS取り込みシート!$A:$P,14,FALSE))</f>
        <v/>
      </c>
      <c r="AT101" s="178" t="str">
        <f>IF($AF101="","",VLOOKUP($AF101,NANS取り込みシート!$A:$P,15,FALSE))</f>
        <v/>
      </c>
      <c r="AU101" s="265" t="str">
        <f>IF($AF101="","",VLOOKUP($AF101,NANS取り込みシート!$A:$P,16,FALSE))</f>
        <v/>
      </c>
      <c r="AV101" s="178" t="str">
        <f>IF(データとりまとめシート!$E120="","",データとりまとめシート!$E120)</f>
        <v/>
      </c>
      <c r="AW101" s="264" t="str">
        <f>IF(データとりまとめシート!$G120="","",データとりまとめシート!$G120)</f>
        <v/>
      </c>
      <c r="AX101" s="178" t="str">
        <f t="shared" si="18"/>
        <v/>
      </c>
      <c r="AY101" s="178" t="str">
        <f t="shared" si="19"/>
        <v/>
      </c>
      <c r="AZ101" s="178" t="str">
        <f>IF(データとりまとめシート!$I120="","",データとりまとめシート!$I120)</f>
        <v/>
      </c>
      <c r="BA101" s="264" t="str">
        <f>IF(データとりまとめシート!$K120="","",データとりまとめシート!$K120)</f>
        <v/>
      </c>
      <c r="BB101" s="178" t="str">
        <f t="shared" si="20"/>
        <v/>
      </c>
      <c r="BC101" s="178" t="str">
        <f t="shared" si="21"/>
        <v/>
      </c>
      <c r="BD101" s="178" t="str">
        <f>IF($AF101="","",IF(COUNTIF(データとりまとめシート!$B$12:$B$17,NANS取り込みシート!$AF101)=1,データとりまとめシート!$W$24,IF(COUNTIF(データとりまとめシート!$B$3:$B$8,NANS取り込みシート!$AF101)=1,データとりまとめシート!$W$25,IF(COUNTIF(データとりまとめシート!$H$12:$H$17,NANS取り込みシート!$AF101)=1,データとりまとめシート!$W$26,IF(COUNTIF(データとりまとめシート!$H$3:$H$8,NANS取り込みシート!$AF101)=1,データとりまとめシート!$W$27,"")))))</f>
        <v/>
      </c>
      <c r="BE101" s="264" t="str">
        <f>IF(BD101=データとりまとめシート!$W$24,IF(データとりまとめシート!$E$12="","",データとりまとめシート!$E$12),"")&amp;IF(BD101=データとりまとめシート!$W$25,IF(データとりまとめシート!$E$3="","",データとりまとめシート!$E$3),"")&amp;IF(BD101=データとりまとめシート!$W$26,IF(データとりまとめシート!$K$12="","",データとりまとめシート!$K$12),"")&amp;IF(BD101=データとりまとめシート!$W$27,IF(データとりまとめシート!$K$3="","",データとりまとめシート!$K$3),"")</f>
        <v/>
      </c>
      <c r="BF101" s="178" t="str">
        <f t="shared" si="22"/>
        <v/>
      </c>
      <c r="BG101" s="178" t="str">
        <f t="shared" si="23"/>
        <v/>
      </c>
    </row>
    <row r="102" spans="1:59">
      <c r="A102" s="178" t="str">
        <f>IF(選手情報入力シート!A102="","",選手情報入力シート!A102)</f>
        <v/>
      </c>
      <c r="B102" s="178" t="str">
        <f>IF($A102="","",所属情報入力シート!$A$2)</f>
        <v/>
      </c>
      <c r="C102" s="178"/>
      <c r="D102" s="178"/>
      <c r="E102" s="178" t="str">
        <f>IF($A102="","",VLOOKUP($A102,選手情報入力シート!$A$3:$M$246,2,FALSE))</f>
        <v/>
      </c>
      <c r="F102" s="178" t="str">
        <f>IF($A102="","",VLOOKUP($A102,選手情報入力シート!$A$3:$M$246,3,FALSE)&amp;" "&amp;VLOOKUP($A102,選手情報入力シート!$A$3:$M$246,4,FALSE))</f>
        <v/>
      </c>
      <c r="G102" s="178" t="str">
        <f>IF($A102="","",ASC(VLOOKUP($A102,選手情報入力シート!$A$3:$M$246,5,FALSE)))</f>
        <v/>
      </c>
      <c r="H102" s="178"/>
      <c r="I102" s="178" t="str">
        <f>IF($A102="","",ASC(VLOOKUP($A102,選手情報入力シート!$A$3:$M$246,6,FALSE)))</f>
        <v/>
      </c>
      <c r="J102" s="178" t="str">
        <f>IF($A102="","",VLOOKUP($A102,選手情報入力シート!$A$3:$M$246,7,FALSE))</f>
        <v/>
      </c>
      <c r="K102" s="178" t="str">
        <f>IF($A102="","",VLOOKUP($A102,選手情報入力シート!$A$3:$M$246,8,FALSE))</f>
        <v/>
      </c>
      <c r="L102" s="178" t="str">
        <f>IF($A102="","",VLOOKUP($A102,選手情報入力シート!$A$3:$M$246,9,FALSE))</f>
        <v/>
      </c>
      <c r="M102" s="178" t="str">
        <f>IF($A102="","",YEAR(VLOOKUP($A102,選手情報入力シート!$A$3:$M$246,10,FALSE)))</f>
        <v/>
      </c>
      <c r="N102" s="265" t="str">
        <f>IF($A102="","",IF(MONTH(VLOOKUP($A102,選手情報入力シート!$A$3:$M$246,10,FALSE))&lt;10,"0"&amp;MONTH(VLOOKUP($A102,選手情報入力シート!$A$3:$M$246,10,FALSE))*100+DAY(VLOOKUP($A102,選手情報入力シート!$A$3:$M$246,10,FALSE)),MONTH(VLOOKUP($A102,選手情報入力シート!$A$3:$M$246,10,FALSE))*100+DAY(VLOOKUP($A102,選手情報入力シート!$A$3:$M$246,10,FALSE))))</f>
        <v/>
      </c>
      <c r="O102" s="178" t="str">
        <f>IF($A102="","",VLOOKUP($A102,選手情報入力シート!$A$3:$M$246,12,FALSE))</f>
        <v/>
      </c>
      <c r="P102" s="178" t="str">
        <f>IF($A102="","",VLOOKUP($A102,選手情報入力シート!$A$3:$M$246,11,FALSE))</f>
        <v/>
      </c>
      <c r="AF102" s="178" t="str">
        <f>IF(データとりまとめシート!$A121="","",データとりまとめシート!$A121)</f>
        <v/>
      </c>
      <c r="AG102" s="178" t="str">
        <f>IF($AF102="","",VLOOKUP($AF102,NANS取り込みシート!$A:$P,2,FALSE))</f>
        <v/>
      </c>
      <c r="AH102" s="178"/>
      <c r="AI102" s="178"/>
      <c r="AJ102" s="178" t="str">
        <f>IF($AF102="","",VLOOKUP($AF102,NANS取り込みシート!$A:$P,5,FALSE))</f>
        <v/>
      </c>
      <c r="AK102" s="178" t="str">
        <f>IF($AF102="","",VLOOKUP($AF102,NANS取り込みシート!$A:$P,6,FALSE))</f>
        <v/>
      </c>
      <c r="AL102" s="178" t="str">
        <f>IF($AF102="","",VLOOKUP($AF102,NANS取り込みシート!$A:$P,7,FALSE))</f>
        <v/>
      </c>
      <c r="AM102" s="178"/>
      <c r="AN102" s="178" t="str">
        <f>IF($AF102="","",VLOOKUP($AF102,NANS取り込みシート!$A:$P,9,FALSE))</f>
        <v/>
      </c>
      <c r="AO102" s="178" t="str">
        <f>IF($AF102="","",VLOOKUP($AF102,NANS取り込みシート!$A:$P,10,FALSE))</f>
        <v/>
      </c>
      <c r="AP102" s="178" t="str">
        <f>IF($AF102="","",VLOOKUP($AF102,NANS取り込みシート!$A:$P,11,FALSE))</f>
        <v/>
      </c>
      <c r="AQ102" s="178" t="str">
        <f>IF($AF102="","",VLOOKUP($AF102,NANS取り込みシート!$A:$P,12,FALSE))</f>
        <v/>
      </c>
      <c r="AR102" s="178" t="str">
        <f>IF($AF102="","",VLOOKUP($AF102,NANS取り込みシート!$A:$P,13,FALSE))</f>
        <v/>
      </c>
      <c r="AS102" s="265" t="str">
        <f>IF($AF102="","",VLOOKUP($AF102,NANS取り込みシート!$A:$P,14,FALSE))</f>
        <v/>
      </c>
      <c r="AT102" s="178" t="str">
        <f>IF($AF102="","",VLOOKUP($AF102,NANS取り込みシート!$A:$P,15,FALSE))</f>
        <v/>
      </c>
      <c r="AU102" s="265" t="str">
        <f>IF($AF102="","",VLOOKUP($AF102,NANS取り込みシート!$A:$P,16,FALSE))</f>
        <v/>
      </c>
      <c r="AV102" s="178" t="str">
        <f>IF(データとりまとめシート!$E121="","",データとりまとめシート!$E121)</f>
        <v/>
      </c>
      <c r="AW102" s="264" t="str">
        <f>IF(データとりまとめシート!$G121="","",データとりまとめシート!$G121)</f>
        <v/>
      </c>
      <c r="AX102" s="178" t="str">
        <f t="shared" si="18"/>
        <v/>
      </c>
      <c r="AY102" s="178" t="str">
        <f t="shared" si="19"/>
        <v/>
      </c>
      <c r="AZ102" s="178" t="str">
        <f>IF(データとりまとめシート!$I121="","",データとりまとめシート!$I121)</f>
        <v/>
      </c>
      <c r="BA102" s="264" t="str">
        <f>IF(データとりまとめシート!$K121="","",データとりまとめシート!$K121)</f>
        <v/>
      </c>
      <c r="BB102" s="178" t="str">
        <f t="shared" si="20"/>
        <v/>
      </c>
      <c r="BC102" s="178" t="str">
        <f t="shared" si="21"/>
        <v/>
      </c>
      <c r="BD102" s="178" t="str">
        <f>IF($AF102="","",IF(COUNTIF(データとりまとめシート!$B$12:$B$17,NANS取り込みシート!$AF102)=1,データとりまとめシート!$W$24,IF(COUNTIF(データとりまとめシート!$B$3:$B$8,NANS取り込みシート!$AF102)=1,データとりまとめシート!$W$25,IF(COUNTIF(データとりまとめシート!$H$12:$H$17,NANS取り込みシート!$AF102)=1,データとりまとめシート!$W$26,IF(COUNTIF(データとりまとめシート!$H$3:$H$8,NANS取り込みシート!$AF102)=1,データとりまとめシート!$W$27,"")))))</f>
        <v/>
      </c>
      <c r="BE102" s="264" t="str">
        <f>IF(BD102=データとりまとめシート!$W$24,IF(データとりまとめシート!$E$12="","",データとりまとめシート!$E$12),"")&amp;IF(BD102=データとりまとめシート!$W$25,IF(データとりまとめシート!$E$3="","",データとりまとめシート!$E$3),"")&amp;IF(BD102=データとりまとめシート!$W$26,IF(データとりまとめシート!$K$12="","",データとりまとめシート!$K$12),"")&amp;IF(BD102=データとりまとめシート!$W$27,IF(データとりまとめシート!$K$3="","",データとりまとめシート!$K$3),"")</f>
        <v/>
      </c>
      <c r="BF102" s="178" t="str">
        <f t="shared" si="22"/>
        <v/>
      </c>
      <c r="BG102" s="178" t="str">
        <f t="shared" si="23"/>
        <v/>
      </c>
    </row>
    <row r="103" spans="1:59">
      <c r="A103" s="178" t="str">
        <f>IF(選手情報入力シート!A103="","",選手情報入力シート!A103)</f>
        <v/>
      </c>
      <c r="B103" s="178" t="str">
        <f>IF($A103="","",所属情報入力シート!$A$2)</f>
        <v/>
      </c>
      <c r="C103" s="178"/>
      <c r="D103" s="178"/>
      <c r="E103" s="178" t="str">
        <f>IF($A103="","",VLOOKUP($A103,選手情報入力シート!$A$3:$M$246,2,FALSE))</f>
        <v/>
      </c>
      <c r="F103" s="178" t="str">
        <f>IF($A103="","",VLOOKUP($A103,選手情報入力シート!$A$3:$M$246,3,FALSE)&amp;" "&amp;VLOOKUP($A103,選手情報入力シート!$A$3:$M$246,4,FALSE))</f>
        <v/>
      </c>
      <c r="G103" s="178" t="str">
        <f>IF($A103="","",ASC(VLOOKUP($A103,選手情報入力シート!$A$3:$M$246,5,FALSE)))</f>
        <v/>
      </c>
      <c r="H103" s="178"/>
      <c r="I103" s="178" t="str">
        <f>IF($A103="","",ASC(VLOOKUP($A103,選手情報入力シート!$A$3:$M$246,6,FALSE)))</f>
        <v/>
      </c>
      <c r="J103" s="178" t="str">
        <f>IF($A103="","",VLOOKUP($A103,選手情報入力シート!$A$3:$M$246,7,FALSE))</f>
        <v/>
      </c>
      <c r="K103" s="178" t="str">
        <f>IF($A103="","",VLOOKUP($A103,選手情報入力シート!$A$3:$M$246,8,FALSE))</f>
        <v/>
      </c>
      <c r="L103" s="178" t="str">
        <f>IF($A103="","",VLOOKUP($A103,選手情報入力シート!$A$3:$M$246,9,FALSE))</f>
        <v/>
      </c>
      <c r="M103" s="178" t="str">
        <f>IF($A103="","",YEAR(VLOOKUP($A103,選手情報入力シート!$A$3:$M$246,10,FALSE)))</f>
        <v/>
      </c>
      <c r="N103" s="265" t="str">
        <f>IF($A103="","",IF(MONTH(VLOOKUP($A103,選手情報入力シート!$A$3:$M$246,10,FALSE))&lt;10,"0"&amp;MONTH(VLOOKUP($A103,選手情報入力シート!$A$3:$M$246,10,FALSE))*100+DAY(VLOOKUP($A103,選手情報入力シート!$A$3:$M$246,10,FALSE)),MONTH(VLOOKUP($A103,選手情報入力シート!$A$3:$M$246,10,FALSE))*100+DAY(VLOOKUP($A103,選手情報入力シート!$A$3:$M$246,10,FALSE))))</f>
        <v/>
      </c>
      <c r="O103" s="178" t="str">
        <f>IF($A103="","",VLOOKUP($A103,選手情報入力シート!$A$3:$M$246,12,FALSE))</f>
        <v/>
      </c>
      <c r="P103" s="178" t="str">
        <f>IF($A103="","",VLOOKUP($A103,選手情報入力シート!$A$3:$M$246,11,FALSE))</f>
        <v/>
      </c>
      <c r="AF103" s="178" t="str">
        <f>IF(データとりまとめシート!$A122="","",データとりまとめシート!$A122)</f>
        <v/>
      </c>
      <c r="AG103" s="178" t="str">
        <f>IF($AF103="","",VLOOKUP($AF103,NANS取り込みシート!$A:$P,2,FALSE))</f>
        <v/>
      </c>
      <c r="AH103" s="178"/>
      <c r="AI103" s="178"/>
      <c r="AJ103" s="178" t="str">
        <f>IF($AF103="","",VLOOKUP($AF103,NANS取り込みシート!$A:$P,5,FALSE))</f>
        <v/>
      </c>
      <c r="AK103" s="178" t="str">
        <f>IF($AF103="","",VLOOKUP($AF103,NANS取り込みシート!$A:$P,6,FALSE))</f>
        <v/>
      </c>
      <c r="AL103" s="178" t="str">
        <f>IF($AF103="","",VLOOKUP($AF103,NANS取り込みシート!$A:$P,7,FALSE))</f>
        <v/>
      </c>
      <c r="AM103" s="178"/>
      <c r="AN103" s="178" t="str">
        <f>IF($AF103="","",VLOOKUP($AF103,NANS取り込みシート!$A:$P,9,FALSE))</f>
        <v/>
      </c>
      <c r="AO103" s="178" t="str">
        <f>IF($AF103="","",VLOOKUP($AF103,NANS取り込みシート!$A:$P,10,FALSE))</f>
        <v/>
      </c>
      <c r="AP103" s="178" t="str">
        <f>IF($AF103="","",VLOOKUP($AF103,NANS取り込みシート!$A:$P,11,FALSE))</f>
        <v/>
      </c>
      <c r="AQ103" s="178" t="str">
        <f>IF($AF103="","",VLOOKUP($AF103,NANS取り込みシート!$A:$P,12,FALSE))</f>
        <v/>
      </c>
      <c r="AR103" s="178" t="str">
        <f>IF($AF103="","",VLOOKUP($AF103,NANS取り込みシート!$A:$P,13,FALSE))</f>
        <v/>
      </c>
      <c r="AS103" s="265" t="str">
        <f>IF($AF103="","",VLOOKUP($AF103,NANS取り込みシート!$A:$P,14,FALSE))</f>
        <v/>
      </c>
      <c r="AT103" s="178" t="str">
        <f>IF($AF103="","",VLOOKUP($AF103,NANS取り込みシート!$A:$P,15,FALSE))</f>
        <v/>
      </c>
      <c r="AU103" s="265" t="str">
        <f>IF($AF103="","",VLOOKUP($AF103,NANS取り込みシート!$A:$P,16,FALSE))</f>
        <v/>
      </c>
      <c r="AV103" s="178" t="str">
        <f>IF(データとりまとめシート!$E122="","",データとりまとめシート!$E122)</f>
        <v/>
      </c>
      <c r="AW103" s="264" t="str">
        <f>IF(データとりまとめシート!$G122="","",データとりまとめシート!$G122)</f>
        <v/>
      </c>
      <c r="AX103" s="178" t="str">
        <f t="shared" si="18"/>
        <v/>
      </c>
      <c r="AY103" s="178" t="str">
        <f t="shared" si="19"/>
        <v/>
      </c>
      <c r="AZ103" s="178" t="str">
        <f>IF(データとりまとめシート!$I122="","",データとりまとめシート!$I122)</f>
        <v/>
      </c>
      <c r="BA103" s="264" t="str">
        <f>IF(データとりまとめシート!$K122="","",データとりまとめシート!$K122)</f>
        <v/>
      </c>
      <c r="BB103" s="178" t="str">
        <f t="shared" si="20"/>
        <v/>
      </c>
      <c r="BC103" s="178" t="str">
        <f t="shared" si="21"/>
        <v/>
      </c>
      <c r="BD103" s="178" t="str">
        <f>IF($AF103="","",IF(COUNTIF(データとりまとめシート!$B$12:$B$17,NANS取り込みシート!$AF103)=1,データとりまとめシート!$W$24,IF(COUNTIF(データとりまとめシート!$B$3:$B$8,NANS取り込みシート!$AF103)=1,データとりまとめシート!$W$25,IF(COUNTIF(データとりまとめシート!$H$12:$H$17,NANS取り込みシート!$AF103)=1,データとりまとめシート!$W$26,IF(COUNTIF(データとりまとめシート!$H$3:$H$8,NANS取り込みシート!$AF103)=1,データとりまとめシート!$W$27,"")))))</f>
        <v/>
      </c>
      <c r="BE103" s="264" t="str">
        <f>IF(BD103=データとりまとめシート!$W$24,IF(データとりまとめシート!$E$12="","",データとりまとめシート!$E$12),"")&amp;IF(BD103=データとりまとめシート!$W$25,IF(データとりまとめシート!$E$3="","",データとりまとめシート!$E$3),"")&amp;IF(BD103=データとりまとめシート!$W$26,IF(データとりまとめシート!$K$12="","",データとりまとめシート!$K$12),"")&amp;IF(BD103=データとりまとめシート!$W$27,IF(データとりまとめシート!$K$3="","",データとりまとめシート!$K$3),"")</f>
        <v/>
      </c>
      <c r="BF103" s="178" t="str">
        <f t="shared" si="22"/>
        <v/>
      </c>
      <c r="BG103" s="178" t="str">
        <f t="shared" si="23"/>
        <v/>
      </c>
    </row>
    <row r="104" spans="1:59">
      <c r="A104" s="178" t="str">
        <f>IF(選手情報入力シート!A104="","",選手情報入力シート!A104)</f>
        <v/>
      </c>
      <c r="B104" s="178" t="str">
        <f>IF($A104="","",所属情報入力シート!$A$2)</f>
        <v/>
      </c>
      <c r="C104" s="178"/>
      <c r="D104" s="178"/>
      <c r="E104" s="178" t="str">
        <f>IF($A104="","",VLOOKUP($A104,選手情報入力シート!$A$3:$M$246,2,FALSE))</f>
        <v/>
      </c>
      <c r="F104" s="178" t="str">
        <f>IF($A104="","",VLOOKUP($A104,選手情報入力シート!$A$3:$M$246,3,FALSE)&amp;" "&amp;VLOOKUP($A104,選手情報入力シート!$A$3:$M$246,4,FALSE))</f>
        <v/>
      </c>
      <c r="G104" s="178" t="str">
        <f>IF($A104="","",ASC(VLOOKUP($A104,選手情報入力シート!$A$3:$M$246,5,FALSE)))</f>
        <v/>
      </c>
      <c r="H104" s="178"/>
      <c r="I104" s="178" t="str">
        <f>IF($A104="","",ASC(VLOOKUP($A104,選手情報入力シート!$A$3:$M$246,6,FALSE)))</f>
        <v/>
      </c>
      <c r="J104" s="178" t="str">
        <f>IF($A104="","",VLOOKUP($A104,選手情報入力シート!$A$3:$M$246,7,FALSE))</f>
        <v/>
      </c>
      <c r="K104" s="178" t="str">
        <f>IF($A104="","",VLOOKUP($A104,選手情報入力シート!$A$3:$M$246,8,FALSE))</f>
        <v/>
      </c>
      <c r="L104" s="178" t="str">
        <f>IF($A104="","",VLOOKUP($A104,選手情報入力シート!$A$3:$M$246,9,FALSE))</f>
        <v/>
      </c>
      <c r="M104" s="178" t="str">
        <f>IF($A104="","",YEAR(VLOOKUP($A104,選手情報入力シート!$A$3:$M$246,10,FALSE)))</f>
        <v/>
      </c>
      <c r="N104" s="265" t="str">
        <f>IF($A104="","",IF(MONTH(VLOOKUP($A104,選手情報入力シート!$A$3:$M$246,10,FALSE))&lt;10,"0"&amp;MONTH(VLOOKUP($A104,選手情報入力シート!$A$3:$M$246,10,FALSE))*100+DAY(VLOOKUP($A104,選手情報入力シート!$A$3:$M$246,10,FALSE)),MONTH(VLOOKUP($A104,選手情報入力シート!$A$3:$M$246,10,FALSE))*100+DAY(VLOOKUP($A104,選手情報入力シート!$A$3:$M$246,10,FALSE))))</f>
        <v/>
      </c>
      <c r="O104" s="178" t="str">
        <f>IF($A104="","",VLOOKUP($A104,選手情報入力シート!$A$3:$M$246,12,FALSE))</f>
        <v/>
      </c>
      <c r="P104" s="178" t="str">
        <f>IF($A104="","",VLOOKUP($A104,選手情報入力シート!$A$3:$M$246,11,FALSE))</f>
        <v/>
      </c>
      <c r="AF104" s="178" t="str">
        <f>IF(データとりまとめシート!$A123="","",データとりまとめシート!$A123)</f>
        <v/>
      </c>
      <c r="AG104" s="178" t="str">
        <f>IF($AF104="","",VLOOKUP($AF104,NANS取り込みシート!$A:$P,2,FALSE))</f>
        <v/>
      </c>
      <c r="AH104" s="178"/>
      <c r="AI104" s="178"/>
      <c r="AJ104" s="178" t="str">
        <f>IF($AF104="","",VLOOKUP($AF104,NANS取り込みシート!$A:$P,5,FALSE))</f>
        <v/>
      </c>
      <c r="AK104" s="178" t="str">
        <f>IF($AF104="","",VLOOKUP($AF104,NANS取り込みシート!$A:$P,6,FALSE))</f>
        <v/>
      </c>
      <c r="AL104" s="178" t="str">
        <f>IF($AF104="","",VLOOKUP($AF104,NANS取り込みシート!$A:$P,7,FALSE))</f>
        <v/>
      </c>
      <c r="AM104" s="178"/>
      <c r="AN104" s="178" t="str">
        <f>IF($AF104="","",VLOOKUP($AF104,NANS取り込みシート!$A:$P,9,FALSE))</f>
        <v/>
      </c>
      <c r="AO104" s="178" t="str">
        <f>IF($AF104="","",VLOOKUP($AF104,NANS取り込みシート!$A:$P,10,FALSE))</f>
        <v/>
      </c>
      <c r="AP104" s="178" t="str">
        <f>IF($AF104="","",VLOOKUP($AF104,NANS取り込みシート!$A:$P,11,FALSE))</f>
        <v/>
      </c>
      <c r="AQ104" s="178" t="str">
        <f>IF($AF104="","",VLOOKUP($AF104,NANS取り込みシート!$A:$P,12,FALSE))</f>
        <v/>
      </c>
      <c r="AR104" s="178" t="str">
        <f>IF($AF104="","",VLOOKUP($AF104,NANS取り込みシート!$A:$P,13,FALSE))</f>
        <v/>
      </c>
      <c r="AS104" s="265" t="str">
        <f>IF($AF104="","",VLOOKUP($AF104,NANS取り込みシート!$A:$P,14,FALSE))</f>
        <v/>
      </c>
      <c r="AT104" s="178" t="str">
        <f>IF($AF104="","",VLOOKUP($AF104,NANS取り込みシート!$A:$P,15,FALSE))</f>
        <v/>
      </c>
      <c r="AU104" s="265" t="str">
        <f>IF($AF104="","",VLOOKUP($AF104,NANS取り込みシート!$A:$P,16,FALSE))</f>
        <v/>
      </c>
      <c r="AV104" s="178" t="str">
        <f>IF(データとりまとめシート!$E123="","",データとりまとめシート!$E123)</f>
        <v/>
      </c>
      <c r="AW104" s="264" t="str">
        <f>IF(データとりまとめシート!$G123="","",データとりまとめシート!$G123)</f>
        <v/>
      </c>
      <c r="AX104" s="178" t="str">
        <f t="shared" si="18"/>
        <v/>
      </c>
      <c r="AY104" s="178" t="str">
        <f t="shared" si="19"/>
        <v/>
      </c>
      <c r="AZ104" s="178" t="str">
        <f>IF(データとりまとめシート!$I123="","",データとりまとめシート!$I123)</f>
        <v/>
      </c>
      <c r="BA104" s="264" t="str">
        <f>IF(データとりまとめシート!$K123="","",データとりまとめシート!$K123)</f>
        <v/>
      </c>
      <c r="BB104" s="178" t="str">
        <f t="shared" si="20"/>
        <v/>
      </c>
      <c r="BC104" s="178" t="str">
        <f t="shared" si="21"/>
        <v/>
      </c>
      <c r="BD104" s="178" t="str">
        <f>IF($AF104="","",IF(COUNTIF(データとりまとめシート!$B$12:$B$17,NANS取り込みシート!$AF104)=1,データとりまとめシート!$W$24,IF(COUNTIF(データとりまとめシート!$B$3:$B$8,NANS取り込みシート!$AF104)=1,データとりまとめシート!$W$25,IF(COUNTIF(データとりまとめシート!$H$12:$H$17,NANS取り込みシート!$AF104)=1,データとりまとめシート!$W$26,IF(COUNTIF(データとりまとめシート!$H$3:$H$8,NANS取り込みシート!$AF104)=1,データとりまとめシート!$W$27,"")))))</f>
        <v/>
      </c>
      <c r="BE104" s="264" t="str">
        <f>IF(BD104=データとりまとめシート!$W$24,IF(データとりまとめシート!$E$12="","",データとりまとめシート!$E$12),"")&amp;IF(BD104=データとりまとめシート!$W$25,IF(データとりまとめシート!$E$3="","",データとりまとめシート!$E$3),"")&amp;IF(BD104=データとりまとめシート!$W$26,IF(データとりまとめシート!$K$12="","",データとりまとめシート!$K$12),"")&amp;IF(BD104=データとりまとめシート!$W$27,IF(データとりまとめシート!$K$3="","",データとりまとめシート!$K$3),"")</f>
        <v/>
      </c>
      <c r="BF104" s="178" t="str">
        <f t="shared" si="22"/>
        <v/>
      </c>
      <c r="BG104" s="178" t="str">
        <f t="shared" si="23"/>
        <v/>
      </c>
    </row>
    <row r="105" spans="1:59">
      <c r="A105" s="178" t="str">
        <f>IF(選手情報入力シート!A105="","",選手情報入力シート!A105)</f>
        <v/>
      </c>
      <c r="B105" s="178" t="str">
        <f>IF($A105="","",所属情報入力シート!$A$2)</f>
        <v/>
      </c>
      <c r="C105" s="178"/>
      <c r="D105" s="178"/>
      <c r="E105" s="178" t="str">
        <f>IF($A105="","",VLOOKUP($A105,選手情報入力シート!$A$3:$M$246,2,FALSE))</f>
        <v/>
      </c>
      <c r="F105" s="178" t="str">
        <f>IF($A105="","",VLOOKUP($A105,選手情報入力シート!$A$3:$M$246,3,FALSE)&amp;" "&amp;VLOOKUP($A105,選手情報入力シート!$A$3:$M$246,4,FALSE))</f>
        <v/>
      </c>
      <c r="G105" s="178" t="str">
        <f>IF($A105="","",ASC(VLOOKUP($A105,選手情報入力シート!$A$3:$M$246,5,FALSE)))</f>
        <v/>
      </c>
      <c r="H105" s="178"/>
      <c r="I105" s="178" t="str">
        <f>IF($A105="","",ASC(VLOOKUP($A105,選手情報入力シート!$A$3:$M$246,6,FALSE)))</f>
        <v/>
      </c>
      <c r="J105" s="178" t="str">
        <f>IF($A105="","",VLOOKUP($A105,選手情報入力シート!$A$3:$M$246,7,FALSE))</f>
        <v/>
      </c>
      <c r="K105" s="178" t="str">
        <f>IF($A105="","",VLOOKUP($A105,選手情報入力シート!$A$3:$M$246,8,FALSE))</f>
        <v/>
      </c>
      <c r="L105" s="178" t="str">
        <f>IF($A105="","",VLOOKUP($A105,選手情報入力シート!$A$3:$M$246,9,FALSE))</f>
        <v/>
      </c>
      <c r="M105" s="178" t="str">
        <f>IF($A105="","",YEAR(VLOOKUP($A105,選手情報入力シート!$A$3:$M$246,10,FALSE)))</f>
        <v/>
      </c>
      <c r="N105" s="265" t="str">
        <f>IF($A105="","",IF(MONTH(VLOOKUP($A105,選手情報入力シート!$A$3:$M$246,10,FALSE))&lt;10,"0"&amp;MONTH(VLOOKUP($A105,選手情報入力シート!$A$3:$M$246,10,FALSE))*100+DAY(VLOOKUP($A105,選手情報入力シート!$A$3:$M$246,10,FALSE)),MONTH(VLOOKUP($A105,選手情報入力シート!$A$3:$M$246,10,FALSE))*100+DAY(VLOOKUP($A105,選手情報入力シート!$A$3:$M$246,10,FALSE))))</f>
        <v/>
      </c>
      <c r="O105" s="178" t="str">
        <f>IF($A105="","",VLOOKUP($A105,選手情報入力シート!$A$3:$M$246,12,FALSE))</f>
        <v/>
      </c>
      <c r="P105" s="178" t="str">
        <f>IF($A105="","",VLOOKUP($A105,選手情報入力シート!$A$3:$M$246,11,FALSE))</f>
        <v/>
      </c>
      <c r="AF105" s="178" t="str">
        <f>IF(データとりまとめシート!$A124="","",データとりまとめシート!$A124)</f>
        <v/>
      </c>
      <c r="AG105" s="178" t="str">
        <f>IF($AF105="","",VLOOKUP($AF105,NANS取り込みシート!$A:$P,2,FALSE))</f>
        <v/>
      </c>
      <c r="AH105" s="178"/>
      <c r="AI105" s="178"/>
      <c r="AJ105" s="178" t="str">
        <f>IF($AF105="","",VLOOKUP($AF105,NANS取り込みシート!$A:$P,5,FALSE))</f>
        <v/>
      </c>
      <c r="AK105" s="178" t="str">
        <f>IF($AF105="","",VLOOKUP($AF105,NANS取り込みシート!$A:$P,6,FALSE))</f>
        <v/>
      </c>
      <c r="AL105" s="178" t="str">
        <f>IF($AF105="","",VLOOKUP($AF105,NANS取り込みシート!$A:$P,7,FALSE))</f>
        <v/>
      </c>
      <c r="AM105" s="178"/>
      <c r="AN105" s="178" t="str">
        <f>IF($AF105="","",VLOOKUP($AF105,NANS取り込みシート!$A:$P,9,FALSE))</f>
        <v/>
      </c>
      <c r="AO105" s="178" t="str">
        <f>IF($AF105="","",VLOOKUP($AF105,NANS取り込みシート!$A:$P,10,FALSE))</f>
        <v/>
      </c>
      <c r="AP105" s="178" t="str">
        <f>IF($AF105="","",VLOOKUP($AF105,NANS取り込みシート!$A:$P,11,FALSE))</f>
        <v/>
      </c>
      <c r="AQ105" s="178" t="str">
        <f>IF($AF105="","",VLOOKUP($AF105,NANS取り込みシート!$A:$P,12,FALSE))</f>
        <v/>
      </c>
      <c r="AR105" s="178" t="str">
        <f>IF($AF105="","",VLOOKUP($AF105,NANS取り込みシート!$A:$P,13,FALSE))</f>
        <v/>
      </c>
      <c r="AS105" s="265" t="str">
        <f>IF($AF105="","",VLOOKUP($AF105,NANS取り込みシート!$A:$P,14,FALSE))</f>
        <v/>
      </c>
      <c r="AT105" s="178" t="str">
        <f>IF($AF105="","",VLOOKUP($AF105,NANS取り込みシート!$A:$P,15,FALSE))</f>
        <v/>
      </c>
      <c r="AU105" s="265" t="str">
        <f>IF($AF105="","",VLOOKUP($AF105,NANS取り込みシート!$A:$P,16,FALSE))</f>
        <v/>
      </c>
      <c r="AV105" s="178" t="str">
        <f>IF(データとりまとめシート!$E124="","",データとりまとめシート!$E124)</f>
        <v/>
      </c>
      <c r="AW105" s="264" t="str">
        <f>IF(データとりまとめシート!$G124="","",データとりまとめシート!$G124)</f>
        <v/>
      </c>
      <c r="AX105" s="178" t="str">
        <f t="shared" si="18"/>
        <v/>
      </c>
      <c r="AY105" s="178" t="str">
        <f t="shared" si="19"/>
        <v/>
      </c>
      <c r="AZ105" s="178" t="str">
        <f>IF(データとりまとめシート!$I124="","",データとりまとめシート!$I124)</f>
        <v/>
      </c>
      <c r="BA105" s="264" t="str">
        <f>IF(データとりまとめシート!$K124="","",データとりまとめシート!$K124)</f>
        <v/>
      </c>
      <c r="BB105" s="178" t="str">
        <f t="shared" si="20"/>
        <v/>
      </c>
      <c r="BC105" s="178" t="str">
        <f t="shared" si="21"/>
        <v/>
      </c>
      <c r="BD105" s="178" t="str">
        <f>IF($AF105="","",IF(COUNTIF(データとりまとめシート!$B$12:$B$17,NANS取り込みシート!$AF105)=1,データとりまとめシート!$W$24,IF(COUNTIF(データとりまとめシート!$B$3:$B$8,NANS取り込みシート!$AF105)=1,データとりまとめシート!$W$25,IF(COUNTIF(データとりまとめシート!$H$12:$H$17,NANS取り込みシート!$AF105)=1,データとりまとめシート!$W$26,IF(COUNTIF(データとりまとめシート!$H$3:$H$8,NANS取り込みシート!$AF105)=1,データとりまとめシート!$W$27,"")))))</f>
        <v/>
      </c>
      <c r="BE105" s="264" t="str">
        <f>IF(BD105=データとりまとめシート!$W$24,IF(データとりまとめシート!$E$12="","",データとりまとめシート!$E$12),"")&amp;IF(BD105=データとりまとめシート!$W$25,IF(データとりまとめシート!$E$3="","",データとりまとめシート!$E$3),"")&amp;IF(BD105=データとりまとめシート!$W$26,IF(データとりまとめシート!$K$12="","",データとりまとめシート!$K$12),"")&amp;IF(BD105=データとりまとめシート!$W$27,IF(データとりまとめシート!$K$3="","",データとりまとめシート!$K$3),"")</f>
        <v/>
      </c>
      <c r="BF105" s="178" t="str">
        <f t="shared" si="22"/>
        <v/>
      </c>
      <c r="BG105" s="178" t="str">
        <f t="shared" si="23"/>
        <v/>
      </c>
    </row>
    <row r="106" spans="1:59">
      <c r="A106" s="178" t="str">
        <f>IF(選手情報入力シート!A106="","",選手情報入力シート!A106)</f>
        <v/>
      </c>
      <c r="B106" s="178" t="str">
        <f>IF($A106="","",所属情報入力シート!$A$2)</f>
        <v/>
      </c>
      <c r="C106" s="178"/>
      <c r="D106" s="178"/>
      <c r="E106" s="178" t="str">
        <f>IF($A106="","",VLOOKUP($A106,選手情報入力シート!$A$3:$M$246,2,FALSE))</f>
        <v/>
      </c>
      <c r="F106" s="178" t="str">
        <f>IF($A106="","",VLOOKUP($A106,選手情報入力シート!$A$3:$M$246,3,FALSE)&amp;" "&amp;VLOOKUP($A106,選手情報入力シート!$A$3:$M$246,4,FALSE))</f>
        <v/>
      </c>
      <c r="G106" s="178" t="str">
        <f>IF($A106="","",ASC(VLOOKUP($A106,選手情報入力シート!$A$3:$M$246,5,FALSE)))</f>
        <v/>
      </c>
      <c r="H106" s="178"/>
      <c r="I106" s="178" t="str">
        <f>IF($A106="","",ASC(VLOOKUP($A106,選手情報入力シート!$A$3:$M$246,6,FALSE)))</f>
        <v/>
      </c>
      <c r="J106" s="178" t="str">
        <f>IF($A106="","",VLOOKUP($A106,選手情報入力シート!$A$3:$M$246,7,FALSE))</f>
        <v/>
      </c>
      <c r="K106" s="178" t="str">
        <f>IF($A106="","",VLOOKUP($A106,選手情報入力シート!$A$3:$M$246,8,FALSE))</f>
        <v/>
      </c>
      <c r="L106" s="178" t="str">
        <f>IF($A106="","",VLOOKUP($A106,選手情報入力シート!$A$3:$M$246,9,FALSE))</f>
        <v/>
      </c>
      <c r="M106" s="178" t="str">
        <f>IF($A106="","",YEAR(VLOOKUP($A106,選手情報入力シート!$A$3:$M$246,10,FALSE)))</f>
        <v/>
      </c>
      <c r="N106" s="265" t="str">
        <f>IF($A106="","",IF(MONTH(VLOOKUP($A106,選手情報入力シート!$A$3:$M$246,10,FALSE))&lt;10,"0"&amp;MONTH(VLOOKUP($A106,選手情報入力シート!$A$3:$M$246,10,FALSE))*100+DAY(VLOOKUP($A106,選手情報入力シート!$A$3:$M$246,10,FALSE)),MONTH(VLOOKUP($A106,選手情報入力シート!$A$3:$M$246,10,FALSE))*100+DAY(VLOOKUP($A106,選手情報入力シート!$A$3:$M$246,10,FALSE))))</f>
        <v/>
      </c>
      <c r="O106" s="178" t="str">
        <f>IF($A106="","",VLOOKUP($A106,選手情報入力シート!$A$3:$M$246,12,FALSE))</f>
        <v/>
      </c>
      <c r="P106" s="178" t="str">
        <f>IF($A106="","",VLOOKUP($A106,選手情報入力シート!$A$3:$M$246,11,FALSE))</f>
        <v/>
      </c>
      <c r="AF106" s="178" t="str">
        <f>IF(データとりまとめシート!$A125="","",データとりまとめシート!$A125)</f>
        <v/>
      </c>
      <c r="AG106" s="178" t="str">
        <f>IF($AF106="","",VLOOKUP($AF106,NANS取り込みシート!$A:$P,2,FALSE))</f>
        <v/>
      </c>
      <c r="AH106" s="178"/>
      <c r="AI106" s="178"/>
      <c r="AJ106" s="178" t="str">
        <f>IF($AF106="","",VLOOKUP($AF106,NANS取り込みシート!$A:$P,5,FALSE))</f>
        <v/>
      </c>
      <c r="AK106" s="178" t="str">
        <f>IF($AF106="","",VLOOKUP($AF106,NANS取り込みシート!$A:$P,6,FALSE))</f>
        <v/>
      </c>
      <c r="AL106" s="178" t="str">
        <f>IF($AF106="","",VLOOKUP($AF106,NANS取り込みシート!$A:$P,7,FALSE))</f>
        <v/>
      </c>
      <c r="AM106" s="178"/>
      <c r="AN106" s="178" t="str">
        <f>IF($AF106="","",VLOOKUP($AF106,NANS取り込みシート!$A:$P,9,FALSE))</f>
        <v/>
      </c>
      <c r="AO106" s="178" t="str">
        <f>IF($AF106="","",VLOOKUP($AF106,NANS取り込みシート!$A:$P,10,FALSE))</f>
        <v/>
      </c>
      <c r="AP106" s="178" t="str">
        <f>IF($AF106="","",VLOOKUP($AF106,NANS取り込みシート!$A:$P,11,FALSE))</f>
        <v/>
      </c>
      <c r="AQ106" s="178" t="str">
        <f>IF($AF106="","",VLOOKUP($AF106,NANS取り込みシート!$A:$P,12,FALSE))</f>
        <v/>
      </c>
      <c r="AR106" s="178" t="str">
        <f>IF($AF106="","",VLOOKUP($AF106,NANS取り込みシート!$A:$P,13,FALSE))</f>
        <v/>
      </c>
      <c r="AS106" s="265" t="str">
        <f>IF($AF106="","",VLOOKUP($AF106,NANS取り込みシート!$A:$P,14,FALSE))</f>
        <v/>
      </c>
      <c r="AT106" s="178" t="str">
        <f>IF($AF106="","",VLOOKUP($AF106,NANS取り込みシート!$A:$P,15,FALSE))</f>
        <v/>
      </c>
      <c r="AU106" s="265" t="str">
        <f>IF($AF106="","",VLOOKUP($AF106,NANS取り込みシート!$A:$P,16,FALSE))</f>
        <v/>
      </c>
      <c r="AV106" s="178" t="str">
        <f>IF(データとりまとめシート!$E125="","",データとりまとめシート!$E125)</f>
        <v/>
      </c>
      <c r="AW106" s="264" t="str">
        <f>IF(データとりまとめシート!$G125="","",データとりまとめシート!$G125)</f>
        <v/>
      </c>
      <c r="AX106" s="178" t="str">
        <f t="shared" si="18"/>
        <v/>
      </c>
      <c r="AY106" s="178" t="str">
        <f t="shared" si="19"/>
        <v/>
      </c>
      <c r="AZ106" s="178" t="str">
        <f>IF(データとりまとめシート!$I125="","",データとりまとめシート!$I125)</f>
        <v/>
      </c>
      <c r="BA106" s="264" t="str">
        <f>IF(データとりまとめシート!$K125="","",データとりまとめシート!$K125)</f>
        <v/>
      </c>
      <c r="BB106" s="178" t="str">
        <f t="shared" si="20"/>
        <v/>
      </c>
      <c r="BC106" s="178" t="str">
        <f t="shared" si="21"/>
        <v/>
      </c>
      <c r="BD106" s="178" t="str">
        <f>IF($AF106="","",IF(COUNTIF(データとりまとめシート!$B$12:$B$17,NANS取り込みシート!$AF106)=1,データとりまとめシート!$W$24,IF(COUNTIF(データとりまとめシート!$B$3:$B$8,NANS取り込みシート!$AF106)=1,データとりまとめシート!$W$25,IF(COUNTIF(データとりまとめシート!$H$12:$H$17,NANS取り込みシート!$AF106)=1,データとりまとめシート!$W$26,IF(COUNTIF(データとりまとめシート!$H$3:$H$8,NANS取り込みシート!$AF106)=1,データとりまとめシート!$W$27,"")))))</f>
        <v/>
      </c>
      <c r="BE106" s="264" t="str">
        <f>IF(BD106=データとりまとめシート!$W$24,IF(データとりまとめシート!$E$12="","",データとりまとめシート!$E$12),"")&amp;IF(BD106=データとりまとめシート!$W$25,IF(データとりまとめシート!$E$3="","",データとりまとめシート!$E$3),"")&amp;IF(BD106=データとりまとめシート!$W$26,IF(データとりまとめシート!$K$12="","",データとりまとめシート!$K$12),"")&amp;IF(BD106=データとりまとめシート!$W$27,IF(データとりまとめシート!$K$3="","",データとりまとめシート!$K$3),"")</f>
        <v/>
      </c>
      <c r="BF106" s="178" t="str">
        <f t="shared" si="22"/>
        <v/>
      </c>
      <c r="BG106" s="178" t="str">
        <f t="shared" si="23"/>
        <v/>
      </c>
    </row>
    <row r="107" spans="1:59">
      <c r="A107" s="178" t="str">
        <f>IF(選手情報入力シート!A107="","",選手情報入力シート!A107)</f>
        <v/>
      </c>
      <c r="B107" s="178" t="str">
        <f>IF($A107="","",所属情報入力シート!$A$2)</f>
        <v/>
      </c>
      <c r="C107" s="178"/>
      <c r="D107" s="178"/>
      <c r="E107" s="178" t="str">
        <f>IF($A107="","",VLOOKUP($A107,選手情報入力シート!$A$3:$M$246,2,FALSE))</f>
        <v/>
      </c>
      <c r="F107" s="178" t="str">
        <f>IF($A107="","",VLOOKUP($A107,選手情報入力シート!$A$3:$M$246,3,FALSE)&amp;" "&amp;VLOOKUP($A107,選手情報入力シート!$A$3:$M$246,4,FALSE))</f>
        <v/>
      </c>
      <c r="G107" s="178" t="str">
        <f>IF($A107="","",ASC(VLOOKUP($A107,選手情報入力シート!$A$3:$M$246,5,FALSE)))</f>
        <v/>
      </c>
      <c r="H107" s="178"/>
      <c r="I107" s="178" t="str">
        <f>IF($A107="","",ASC(VLOOKUP($A107,選手情報入力シート!$A$3:$M$246,6,FALSE)))</f>
        <v/>
      </c>
      <c r="J107" s="178" t="str">
        <f>IF($A107="","",VLOOKUP($A107,選手情報入力シート!$A$3:$M$246,7,FALSE))</f>
        <v/>
      </c>
      <c r="K107" s="178" t="str">
        <f>IF($A107="","",VLOOKUP($A107,選手情報入力シート!$A$3:$M$246,8,FALSE))</f>
        <v/>
      </c>
      <c r="L107" s="178" t="str">
        <f>IF($A107="","",VLOOKUP($A107,選手情報入力シート!$A$3:$M$246,9,FALSE))</f>
        <v/>
      </c>
      <c r="M107" s="178" t="str">
        <f>IF($A107="","",YEAR(VLOOKUP($A107,選手情報入力シート!$A$3:$M$246,10,FALSE)))</f>
        <v/>
      </c>
      <c r="N107" s="265" t="str">
        <f>IF($A107="","",IF(MONTH(VLOOKUP($A107,選手情報入力シート!$A$3:$M$246,10,FALSE))&lt;10,"0"&amp;MONTH(VLOOKUP($A107,選手情報入力シート!$A$3:$M$246,10,FALSE))*100+DAY(VLOOKUP($A107,選手情報入力シート!$A$3:$M$246,10,FALSE)),MONTH(VLOOKUP($A107,選手情報入力シート!$A$3:$M$246,10,FALSE))*100+DAY(VLOOKUP($A107,選手情報入力シート!$A$3:$M$246,10,FALSE))))</f>
        <v/>
      </c>
      <c r="O107" s="178" t="str">
        <f>IF($A107="","",VLOOKUP($A107,選手情報入力シート!$A$3:$M$246,12,FALSE))</f>
        <v/>
      </c>
      <c r="P107" s="178" t="str">
        <f>IF($A107="","",VLOOKUP($A107,選手情報入力シート!$A$3:$M$246,11,FALSE))</f>
        <v/>
      </c>
      <c r="AF107" s="178" t="str">
        <f>IF(データとりまとめシート!$A126="","",データとりまとめシート!$A126)</f>
        <v/>
      </c>
      <c r="AG107" s="178" t="str">
        <f>IF($AF107="","",VLOOKUP($AF107,NANS取り込みシート!$A:$P,2,FALSE))</f>
        <v/>
      </c>
      <c r="AH107" s="178"/>
      <c r="AI107" s="178"/>
      <c r="AJ107" s="178" t="str">
        <f>IF($AF107="","",VLOOKUP($AF107,NANS取り込みシート!$A:$P,5,FALSE))</f>
        <v/>
      </c>
      <c r="AK107" s="178" t="str">
        <f>IF($AF107="","",VLOOKUP($AF107,NANS取り込みシート!$A:$P,6,FALSE))</f>
        <v/>
      </c>
      <c r="AL107" s="178" t="str">
        <f>IF($AF107="","",VLOOKUP($AF107,NANS取り込みシート!$A:$P,7,FALSE))</f>
        <v/>
      </c>
      <c r="AM107" s="178"/>
      <c r="AN107" s="178" t="str">
        <f>IF($AF107="","",VLOOKUP($AF107,NANS取り込みシート!$A:$P,9,FALSE))</f>
        <v/>
      </c>
      <c r="AO107" s="178" t="str">
        <f>IF($AF107="","",VLOOKUP($AF107,NANS取り込みシート!$A:$P,10,FALSE))</f>
        <v/>
      </c>
      <c r="AP107" s="178" t="str">
        <f>IF($AF107="","",VLOOKUP($AF107,NANS取り込みシート!$A:$P,11,FALSE))</f>
        <v/>
      </c>
      <c r="AQ107" s="178" t="str">
        <f>IF($AF107="","",VLOOKUP($AF107,NANS取り込みシート!$A:$P,12,FALSE))</f>
        <v/>
      </c>
      <c r="AR107" s="178" t="str">
        <f>IF($AF107="","",VLOOKUP($AF107,NANS取り込みシート!$A:$P,13,FALSE))</f>
        <v/>
      </c>
      <c r="AS107" s="265" t="str">
        <f>IF($AF107="","",VLOOKUP($AF107,NANS取り込みシート!$A:$P,14,FALSE))</f>
        <v/>
      </c>
      <c r="AT107" s="178" t="str">
        <f>IF($AF107="","",VLOOKUP($AF107,NANS取り込みシート!$A:$P,15,FALSE))</f>
        <v/>
      </c>
      <c r="AU107" s="265" t="str">
        <f>IF($AF107="","",VLOOKUP($AF107,NANS取り込みシート!$A:$P,16,FALSE))</f>
        <v/>
      </c>
      <c r="AV107" s="178" t="str">
        <f>IF(データとりまとめシート!$E126="","",データとりまとめシート!$E126)</f>
        <v/>
      </c>
      <c r="AW107" s="264" t="str">
        <f>IF(データとりまとめシート!$G126="","",データとりまとめシート!$G126)</f>
        <v/>
      </c>
      <c r="AX107" s="178" t="str">
        <f t="shared" si="18"/>
        <v/>
      </c>
      <c r="AY107" s="178" t="str">
        <f t="shared" si="19"/>
        <v/>
      </c>
      <c r="AZ107" s="178" t="str">
        <f>IF(データとりまとめシート!$I126="","",データとりまとめシート!$I126)</f>
        <v/>
      </c>
      <c r="BA107" s="264" t="str">
        <f>IF(データとりまとめシート!$K126="","",データとりまとめシート!$K126)</f>
        <v/>
      </c>
      <c r="BB107" s="178" t="str">
        <f t="shared" si="20"/>
        <v/>
      </c>
      <c r="BC107" s="178" t="str">
        <f t="shared" si="21"/>
        <v/>
      </c>
      <c r="BD107" s="178" t="str">
        <f>IF($AF107="","",IF(COUNTIF(データとりまとめシート!$B$12:$B$17,NANS取り込みシート!$AF107)=1,データとりまとめシート!$W$24,IF(COUNTIF(データとりまとめシート!$B$3:$B$8,NANS取り込みシート!$AF107)=1,データとりまとめシート!$W$25,IF(COUNTIF(データとりまとめシート!$H$12:$H$17,NANS取り込みシート!$AF107)=1,データとりまとめシート!$W$26,IF(COUNTIF(データとりまとめシート!$H$3:$H$8,NANS取り込みシート!$AF107)=1,データとりまとめシート!$W$27,"")))))</f>
        <v/>
      </c>
      <c r="BE107" s="264" t="str">
        <f>IF(BD107=データとりまとめシート!$W$24,IF(データとりまとめシート!$E$12="","",データとりまとめシート!$E$12),"")&amp;IF(BD107=データとりまとめシート!$W$25,IF(データとりまとめシート!$E$3="","",データとりまとめシート!$E$3),"")&amp;IF(BD107=データとりまとめシート!$W$26,IF(データとりまとめシート!$K$12="","",データとりまとめシート!$K$12),"")&amp;IF(BD107=データとりまとめシート!$W$27,IF(データとりまとめシート!$K$3="","",データとりまとめシート!$K$3),"")</f>
        <v/>
      </c>
      <c r="BF107" s="178" t="str">
        <f t="shared" si="22"/>
        <v/>
      </c>
      <c r="BG107" s="178" t="str">
        <f t="shared" si="23"/>
        <v/>
      </c>
    </row>
    <row r="108" spans="1:59">
      <c r="A108" s="178" t="str">
        <f>IF(選手情報入力シート!A108="","",選手情報入力シート!A108)</f>
        <v/>
      </c>
      <c r="B108" s="178" t="str">
        <f>IF($A108="","",所属情報入力シート!$A$2)</f>
        <v/>
      </c>
      <c r="C108" s="178"/>
      <c r="D108" s="178"/>
      <c r="E108" s="178" t="str">
        <f>IF($A108="","",VLOOKUP($A108,選手情報入力シート!$A$3:$M$246,2,FALSE))</f>
        <v/>
      </c>
      <c r="F108" s="178" t="str">
        <f>IF($A108="","",VLOOKUP($A108,選手情報入力シート!$A$3:$M$246,3,FALSE)&amp;" "&amp;VLOOKUP($A108,選手情報入力シート!$A$3:$M$246,4,FALSE))</f>
        <v/>
      </c>
      <c r="G108" s="178" t="str">
        <f>IF($A108="","",ASC(VLOOKUP($A108,選手情報入力シート!$A$3:$M$246,5,FALSE)))</f>
        <v/>
      </c>
      <c r="H108" s="178"/>
      <c r="I108" s="178" t="str">
        <f>IF($A108="","",ASC(VLOOKUP($A108,選手情報入力シート!$A$3:$M$246,6,FALSE)))</f>
        <v/>
      </c>
      <c r="J108" s="178" t="str">
        <f>IF($A108="","",VLOOKUP($A108,選手情報入力シート!$A$3:$M$246,7,FALSE))</f>
        <v/>
      </c>
      <c r="K108" s="178" t="str">
        <f>IF($A108="","",VLOOKUP($A108,選手情報入力シート!$A$3:$M$246,8,FALSE))</f>
        <v/>
      </c>
      <c r="L108" s="178" t="str">
        <f>IF($A108="","",VLOOKUP($A108,選手情報入力シート!$A$3:$M$246,9,FALSE))</f>
        <v/>
      </c>
      <c r="M108" s="178" t="str">
        <f>IF($A108="","",YEAR(VLOOKUP($A108,選手情報入力シート!$A$3:$M$246,10,FALSE)))</f>
        <v/>
      </c>
      <c r="N108" s="265" t="str">
        <f>IF($A108="","",IF(MONTH(VLOOKUP($A108,選手情報入力シート!$A$3:$M$246,10,FALSE))&lt;10,"0"&amp;MONTH(VLOOKUP($A108,選手情報入力シート!$A$3:$M$246,10,FALSE))*100+DAY(VLOOKUP($A108,選手情報入力シート!$A$3:$M$246,10,FALSE)),MONTH(VLOOKUP($A108,選手情報入力シート!$A$3:$M$246,10,FALSE))*100+DAY(VLOOKUP($A108,選手情報入力シート!$A$3:$M$246,10,FALSE))))</f>
        <v/>
      </c>
      <c r="O108" s="178" t="str">
        <f>IF($A108="","",VLOOKUP($A108,選手情報入力シート!$A$3:$M$246,12,FALSE))</f>
        <v/>
      </c>
      <c r="P108" s="178" t="str">
        <f>IF($A108="","",VLOOKUP($A108,選手情報入力シート!$A$3:$M$246,11,FALSE))</f>
        <v/>
      </c>
      <c r="AF108" s="178" t="str">
        <f>IF(データとりまとめシート!$A127="","",データとりまとめシート!$A127)</f>
        <v/>
      </c>
      <c r="AG108" s="178" t="str">
        <f>IF($AF108="","",VLOOKUP($AF108,NANS取り込みシート!$A:$P,2,FALSE))</f>
        <v/>
      </c>
      <c r="AH108" s="178"/>
      <c r="AI108" s="178"/>
      <c r="AJ108" s="178" t="str">
        <f>IF($AF108="","",VLOOKUP($AF108,NANS取り込みシート!$A:$P,5,FALSE))</f>
        <v/>
      </c>
      <c r="AK108" s="178" t="str">
        <f>IF($AF108="","",VLOOKUP($AF108,NANS取り込みシート!$A:$P,6,FALSE))</f>
        <v/>
      </c>
      <c r="AL108" s="178" t="str">
        <f>IF($AF108="","",VLOOKUP($AF108,NANS取り込みシート!$A:$P,7,FALSE))</f>
        <v/>
      </c>
      <c r="AM108" s="178"/>
      <c r="AN108" s="178" t="str">
        <f>IF($AF108="","",VLOOKUP($AF108,NANS取り込みシート!$A:$P,9,FALSE))</f>
        <v/>
      </c>
      <c r="AO108" s="178" t="str">
        <f>IF($AF108="","",VLOOKUP($AF108,NANS取り込みシート!$A:$P,10,FALSE))</f>
        <v/>
      </c>
      <c r="AP108" s="178" t="str">
        <f>IF($AF108="","",VLOOKUP($AF108,NANS取り込みシート!$A:$P,11,FALSE))</f>
        <v/>
      </c>
      <c r="AQ108" s="178" t="str">
        <f>IF($AF108="","",VLOOKUP($AF108,NANS取り込みシート!$A:$P,12,FALSE))</f>
        <v/>
      </c>
      <c r="AR108" s="178" t="str">
        <f>IF($AF108="","",VLOOKUP($AF108,NANS取り込みシート!$A:$P,13,FALSE))</f>
        <v/>
      </c>
      <c r="AS108" s="265" t="str">
        <f>IF($AF108="","",VLOOKUP($AF108,NANS取り込みシート!$A:$P,14,FALSE))</f>
        <v/>
      </c>
      <c r="AT108" s="178" t="str">
        <f>IF($AF108="","",VLOOKUP($AF108,NANS取り込みシート!$A:$P,15,FALSE))</f>
        <v/>
      </c>
      <c r="AU108" s="265" t="str">
        <f>IF($AF108="","",VLOOKUP($AF108,NANS取り込みシート!$A:$P,16,FALSE))</f>
        <v/>
      </c>
      <c r="AV108" s="178" t="str">
        <f>IF(データとりまとめシート!$E127="","",データとりまとめシート!$E127)</f>
        <v/>
      </c>
      <c r="AW108" s="264" t="str">
        <f>IF(データとりまとめシート!$G127="","",データとりまとめシート!$G127)</f>
        <v/>
      </c>
      <c r="AX108" s="178" t="str">
        <f t="shared" si="18"/>
        <v/>
      </c>
      <c r="AY108" s="178" t="str">
        <f t="shared" si="19"/>
        <v/>
      </c>
      <c r="AZ108" s="178" t="str">
        <f>IF(データとりまとめシート!$I127="","",データとりまとめシート!$I127)</f>
        <v/>
      </c>
      <c r="BA108" s="264" t="str">
        <f>IF(データとりまとめシート!$K127="","",データとりまとめシート!$K127)</f>
        <v/>
      </c>
      <c r="BB108" s="178" t="str">
        <f t="shared" si="20"/>
        <v/>
      </c>
      <c r="BC108" s="178" t="str">
        <f t="shared" si="21"/>
        <v/>
      </c>
      <c r="BD108" s="178" t="str">
        <f>IF($AF108="","",IF(COUNTIF(データとりまとめシート!$B$12:$B$17,NANS取り込みシート!$AF108)=1,データとりまとめシート!$W$24,IF(COUNTIF(データとりまとめシート!$B$3:$B$8,NANS取り込みシート!$AF108)=1,データとりまとめシート!$W$25,IF(COUNTIF(データとりまとめシート!$H$12:$H$17,NANS取り込みシート!$AF108)=1,データとりまとめシート!$W$26,IF(COUNTIF(データとりまとめシート!$H$3:$H$8,NANS取り込みシート!$AF108)=1,データとりまとめシート!$W$27,"")))))</f>
        <v/>
      </c>
      <c r="BE108" s="264" t="str">
        <f>IF(BD108=データとりまとめシート!$W$24,IF(データとりまとめシート!$E$12="","",データとりまとめシート!$E$12),"")&amp;IF(BD108=データとりまとめシート!$W$25,IF(データとりまとめシート!$E$3="","",データとりまとめシート!$E$3),"")&amp;IF(BD108=データとりまとめシート!$W$26,IF(データとりまとめシート!$K$12="","",データとりまとめシート!$K$12),"")&amp;IF(BD108=データとりまとめシート!$W$27,IF(データとりまとめシート!$K$3="","",データとりまとめシート!$K$3),"")</f>
        <v/>
      </c>
      <c r="BF108" s="178" t="str">
        <f t="shared" si="22"/>
        <v/>
      </c>
      <c r="BG108" s="178" t="str">
        <f t="shared" si="23"/>
        <v/>
      </c>
    </row>
    <row r="109" spans="1:59">
      <c r="A109" s="178" t="str">
        <f>IF(選手情報入力シート!A109="","",選手情報入力シート!A109)</f>
        <v/>
      </c>
      <c r="B109" s="178" t="str">
        <f>IF($A109="","",所属情報入力シート!$A$2)</f>
        <v/>
      </c>
      <c r="C109" s="178"/>
      <c r="D109" s="178"/>
      <c r="E109" s="178" t="str">
        <f>IF($A109="","",VLOOKUP($A109,選手情報入力シート!$A$3:$M$246,2,FALSE))</f>
        <v/>
      </c>
      <c r="F109" s="178" t="str">
        <f>IF($A109="","",VLOOKUP($A109,選手情報入力シート!$A$3:$M$246,3,FALSE)&amp;" "&amp;VLOOKUP($A109,選手情報入力シート!$A$3:$M$246,4,FALSE))</f>
        <v/>
      </c>
      <c r="G109" s="178" t="str">
        <f>IF($A109="","",ASC(VLOOKUP($A109,選手情報入力シート!$A$3:$M$246,5,FALSE)))</f>
        <v/>
      </c>
      <c r="H109" s="178"/>
      <c r="I109" s="178" t="str">
        <f>IF($A109="","",ASC(VLOOKUP($A109,選手情報入力シート!$A$3:$M$246,6,FALSE)))</f>
        <v/>
      </c>
      <c r="J109" s="178" t="str">
        <f>IF($A109="","",VLOOKUP($A109,選手情報入力シート!$A$3:$M$246,7,FALSE))</f>
        <v/>
      </c>
      <c r="K109" s="178" t="str">
        <f>IF($A109="","",VLOOKUP($A109,選手情報入力シート!$A$3:$M$246,8,FALSE))</f>
        <v/>
      </c>
      <c r="L109" s="178" t="str">
        <f>IF($A109="","",VLOOKUP($A109,選手情報入力シート!$A$3:$M$246,9,FALSE))</f>
        <v/>
      </c>
      <c r="M109" s="178" t="str">
        <f>IF($A109="","",YEAR(VLOOKUP($A109,選手情報入力シート!$A$3:$M$246,10,FALSE)))</f>
        <v/>
      </c>
      <c r="N109" s="265" t="str">
        <f>IF($A109="","",IF(MONTH(VLOOKUP($A109,選手情報入力シート!$A$3:$M$246,10,FALSE))&lt;10,"0"&amp;MONTH(VLOOKUP($A109,選手情報入力シート!$A$3:$M$246,10,FALSE))*100+DAY(VLOOKUP($A109,選手情報入力シート!$A$3:$M$246,10,FALSE)),MONTH(VLOOKUP($A109,選手情報入力シート!$A$3:$M$246,10,FALSE))*100+DAY(VLOOKUP($A109,選手情報入力シート!$A$3:$M$246,10,FALSE))))</f>
        <v/>
      </c>
      <c r="O109" s="178" t="str">
        <f>IF($A109="","",VLOOKUP($A109,選手情報入力シート!$A$3:$M$246,12,FALSE))</f>
        <v/>
      </c>
      <c r="P109" s="178" t="str">
        <f>IF($A109="","",VLOOKUP($A109,選手情報入力シート!$A$3:$M$246,11,FALSE))</f>
        <v/>
      </c>
      <c r="AF109" s="178" t="str">
        <f>IF(データとりまとめシート!$A128="","",データとりまとめシート!$A128)</f>
        <v/>
      </c>
      <c r="AG109" s="178" t="str">
        <f>IF($AF109="","",VLOOKUP($AF109,NANS取り込みシート!$A:$P,2,FALSE))</f>
        <v/>
      </c>
      <c r="AH109" s="178"/>
      <c r="AI109" s="178"/>
      <c r="AJ109" s="178" t="str">
        <f>IF($AF109="","",VLOOKUP($AF109,NANS取り込みシート!$A:$P,5,FALSE))</f>
        <v/>
      </c>
      <c r="AK109" s="178" t="str">
        <f>IF($AF109="","",VLOOKUP($AF109,NANS取り込みシート!$A:$P,6,FALSE))</f>
        <v/>
      </c>
      <c r="AL109" s="178" t="str">
        <f>IF($AF109="","",VLOOKUP($AF109,NANS取り込みシート!$A:$P,7,FALSE))</f>
        <v/>
      </c>
      <c r="AM109" s="178"/>
      <c r="AN109" s="178" t="str">
        <f>IF($AF109="","",VLOOKUP($AF109,NANS取り込みシート!$A:$P,9,FALSE))</f>
        <v/>
      </c>
      <c r="AO109" s="178" t="str">
        <f>IF($AF109="","",VLOOKUP($AF109,NANS取り込みシート!$A:$P,10,FALSE))</f>
        <v/>
      </c>
      <c r="AP109" s="178" t="str">
        <f>IF($AF109="","",VLOOKUP($AF109,NANS取り込みシート!$A:$P,11,FALSE))</f>
        <v/>
      </c>
      <c r="AQ109" s="178" t="str">
        <f>IF($AF109="","",VLOOKUP($AF109,NANS取り込みシート!$A:$P,12,FALSE))</f>
        <v/>
      </c>
      <c r="AR109" s="178" t="str">
        <f>IF($AF109="","",VLOOKUP($AF109,NANS取り込みシート!$A:$P,13,FALSE))</f>
        <v/>
      </c>
      <c r="AS109" s="265" t="str">
        <f>IF($AF109="","",VLOOKUP($AF109,NANS取り込みシート!$A:$P,14,FALSE))</f>
        <v/>
      </c>
      <c r="AT109" s="178" t="str">
        <f>IF($AF109="","",VLOOKUP($AF109,NANS取り込みシート!$A:$P,15,FALSE))</f>
        <v/>
      </c>
      <c r="AU109" s="265" t="str">
        <f>IF($AF109="","",VLOOKUP($AF109,NANS取り込みシート!$A:$P,16,FALSE))</f>
        <v/>
      </c>
      <c r="AV109" s="178" t="str">
        <f>IF(データとりまとめシート!$E128="","",データとりまとめシート!$E128)</f>
        <v/>
      </c>
      <c r="AW109" s="264" t="str">
        <f>IF(データとりまとめシート!$G128="","",データとりまとめシート!$G128)</f>
        <v/>
      </c>
      <c r="AX109" s="178" t="str">
        <f t="shared" si="18"/>
        <v/>
      </c>
      <c r="AY109" s="178" t="str">
        <f t="shared" si="19"/>
        <v/>
      </c>
      <c r="AZ109" s="178" t="str">
        <f>IF(データとりまとめシート!$I128="","",データとりまとめシート!$I128)</f>
        <v/>
      </c>
      <c r="BA109" s="264" t="str">
        <f>IF(データとりまとめシート!$K128="","",データとりまとめシート!$K128)</f>
        <v/>
      </c>
      <c r="BB109" s="178" t="str">
        <f t="shared" si="20"/>
        <v/>
      </c>
      <c r="BC109" s="178" t="str">
        <f t="shared" si="21"/>
        <v/>
      </c>
      <c r="BD109" s="178" t="str">
        <f>IF($AF109="","",IF(COUNTIF(データとりまとめシート!$B$12:$B$17,NANS取り込みシート!$AF109)=1,データとりまとめシート!$W$24,IF(COUNTIF(データとりまとめシート!$B$3:$B$8,NANS取り込みシート!$AF109)=1,データとりまとめシート!$W$25,IF(COUNTIF(データとりまとめシート!$H$12:$H$17,NANS取り込みシート!$AF109)=1,データとりまとめシート!$W$26,IF(COUNTIF(データとりまとめシート!$H$3:$H$8,NANS取り込みシート!$AF109)=1,データとりまとめシート!$W$27,"")))))</f>
        <v/>
      </c>
      <c r="BE109" s="264" t="str">
        <f>IF(BD109=データとりまとめシート!$W$24,IF(データとりまとめシート!$E$12="","",データとりまとめシート!$E$12),"")&amp;IF(BD109=データとりまとめシート!$W$25,IF(データとりまとめシート!$E$3="","",データとりまとめシート!$E$3),"")&amp;IF(BD109=データとりまとめシート!$W$26,IF(データとりまとめシート!$K$12="","",データとりまとめシート!$K$12),"")&amp;IF(BD109=データとりまとめシート!$W$27,IF(データとりまとめシート!$K$3="","",データとりまとめシート!$K$3),"")</f>
        <v/>
      </c>
      <c r="BF109" s="178" t="str">
        <f t="shared" si="22"/>
        <v/>
      </c>
      <c r="BG109" s="178" t="str">
        <f t="shared" si="23"/>
        <v/>
      </c>
    </row>
    <row r="110" spans="1:59">
      <c r="A110" s="178" t="str">
        <f>IF(選手情報入力シート!A110="","",選手情報入力シート!A110)</f>
        <v/>
      </c>
      <c r="B110" s="178" t="str">
        <f>IF($A110="","",所属情報入力シート!$A$2)</f>
        <v/>
      </c>
      <c r="C110" s="178"/>
      <c r="D110" s="178"/>
      <c r="E110" s="178" t="str">
        <f>IF($A110="","",VLOOKUP($A110,選手情報入力シート!$A$3:$M$246,2,FALSE))</f>
        <v/>
      </c>
      <c r="F110" s="178" t="str">
        <f>IF($A110="","",VLOOKUP($A110,選手情報入力シート!$A$3:$M$246,3,FALSE)&amp;" "&amp;VLOOKUP($A110,選手情報入力シート!$A$3:$M$246,4,FALSE))</f>
        <v/>
      </c>
      <c r="G110" s="178" t="str">
        <f>IF($A110="","",ASC(VLOOKUP($A110,選手情報入力シート!$A$3:$M$246,5,FALSE)))</f>
        <v/>
      </c>
      <c r="H110" s="178"/>
      <c r="I110" s="178" t="str">
        <f>IF($A110="","",ASC(VLOOKUP($A110,選手情報入力シート!$A$3:$M$246,6,FALSE)))</f>
        <v/>
      </c>
      <c r="J110" s="178" t="str">
        <f>IF($A110="","",VLOOKUP($A110,選手情報入力シート!$A$3:$M$246,7,FALSE))</f>
        <v/>
      </c>
      <c r="K110" s="178" t="str">
        <f>IF($A110="","",VLOOKUP($A110,選手情報入力シート!$A$3:$M$246,8,FALSE))</f>
        <v/>
      </c>
      <c r="L110" s="178" t="str">
        <f>IF($A110="","",VLOOKUP($A110,選手情報入力シート!$A$3:$M$246,9,FALSE))</f>
        <v/>
      </c>
      <c r="M110" s="178" t="str">
        <f>IF($A110="","",YEAR(VLOOKUP($A110,選手情報入力シート!$A$3:$M$246,10,FALSE)))</f>
        <v/>
      </c>
      <c r="N110" s="265" t="str">
        <f>IF($A110="","",IF(MONTH(VLOOKUP($A110,選手情報入力シート!$A$3:$M$246,10,FALSE))&lt;10,"0"&amp;MONTH(VLOOKUP($A110,選手情報入力シート!$A$3:$M$246,10,FALSE))*100+DAY(VLOOKUP($A110,選手情報入力シート!$A$3:$M$246,10,FALSE)),MONTH(VLOOKUP($A110,選手情報入力シート!$A$3:$M$246,10,FALSE))*100+DAY(VLOOKUP($A110,選手情報入力シート!$A$3:$M$246,10,FALSE))))</f>
        <v/>
      </c>
      <c r="O110" s="178" t="str">
        <f>IF($A110="","",VLOOKUP($A110,選手情報入力シート!$A$3:$M$246,12,FALSE))</f>
        <v/>
      </c>
      <c r="P110" s="178" t="str">
        <f>IF($A110="","",VLOOKUP($A110,選手情報入力シート!$A$3:$M$246,11,FALSE))</f>
        <v/>
      </c>
      <c r="AF110" s="178" t="str">
        <f>IF(データとりまとめシート!$A129="","",データとりまとめシート!$A129)</f>
        <v/>
      </c>
      <c r="AG110" s="178" t="str">
        <f>IF($AF110="","",VLOOKUP($AF110,NANS取り込みシート!$A:$P,2,FALSE))</f>
        <v/>
      </c>
      <c r="AH110" s="178"/>
      <c r="AI110" s="178"/>
      <c r="AJ110" s="178" t="str">
        <f>IF($AF110="","",VLOOKUP($AF110,NANS取り込みシート!$A:$P,5,FALSE))</f>
        <v/>
      </c>
      <c r="AK110" s="178" t="str">
        <f>IF($AF110="","",VLOOKUP($AF110,NANS取り込みシート!$A:$P,6,FALSE))</f>
        <v/>
      </c>
      <c r="AL110" s="178" t="str">
        <f>IF($AF110="","",VLOOKUP($AF110,NANS取り込みシート!$A:$P,7,FALSE))</f>
        <v/>
      </c>
      <c r="AM110" s="178"/>
      <c r="AN110" s="178" t="str">
        <f>IF($AF110="","",VLOOKUP($AF110,NANS取り込みシート!$A:$P,9,FALSE))</f>
        <v/>
      </c>
      <c r="AO110" s="178" t="str">
        <f>IF($AF110="","",VLOOKUP($AF110,NANS取り込みシート!$A:$P,10,FALSE))</f>
        <v/>
      </c>
      <c r="AP110" s="178" t="str">
        <f>IF($AF110="","",VLOOKUP($AF110,NANS取り込みシート!$A:$P,11,FALSE))</f>
        <v/>
      </c>
      <c r="AQ110" s="178" t="str">
        <f>IF($AF110="","",VLOOKUP($AF110,NANS取り込みシート!$A:$P,12,FALSE))</f>
        <v/>
      </c>
      <c r="AR110" s="178" t="str">
        <f>IF($AF110="","",VLOOKUP($AF110,NANS取り込みシート!$A:$P,13,FALSE))</f>
        <v/>
      </c>
      <c r="AS110" s="265" t="str">
        <f>IF($AF110="","",VLOOKUP($AF110,NANS取り込みシート!$A:$P,14,FALSE))</f>
        <v/>
      </c>
      <c r="AT110" s="178" t="str">
        <f>IF($AF110="","",VLOOKUP($AF110,NANS取り込みシート!$A:$P,15,FALSE))</f>
        <v/>
      </c>
      <c r="AU110" s="265" t="str">
        <f>IF($AF110="","",VLOOKUP($AF110,NANS取り込みシート!$A:$P,16,FALSE))</f>
        <v/>
      </c>
      <c r="AV110" s="178" t="str">
        <f>IF(データとりまとめシート!$E129="","",データとりまとめシート!$E129)</f>
        <v/>
      </c>
      <c r="AW110" s="264" t="str">
        <f>IF(データとりまとめシート!$G129="","",データとりまとめシート!$G129)</f>
        <v/>
      </c>
      <c r="AX110" s="178" t="str">
        <f t="shared" si="18"/>
        <v/>
      </c>
      <c r="AY110" s="178" t="str">
        <f t="shared" si="19"/>
        <v/>
      </c>
      <c r="AZ110" s="178" t="str">
        <f>IF(データとりまとめシート!$I129="","",データとりまとめシート!$I129)</f>
        <v/>
      </c>
      <c r="BA110" s="264" t="str">
        <f>IF(データとりまとめシート!$K129="","",データとりまとめシート!$K129)</f>
        <v/>
      </c>
      <c r="BB110" s="178" t="str">
        <f t="shared" si="20"/>
        <v/>
      </c>
      <c r="BC110" s="178" t="str">
        <f t="shared" si="21"/>
        <v/>
      </c>
      <c r="BD110" s="178" t="str">
        <f>IF($AF110="","",IF(COUNTIF(データとりまとめシート!$B$12:$B$17,NANS取り込みシート!$AF110)=1,データとりまとめシート!$W$24,IF(COUNTIF(データとりまとめシート!$B$3:$B$8,NANS取り込みシート!$AF110)=1,データとりまとめシート!$W$25,IF(COUNTIF(データとりまとめシート!$H$12:$H$17,NANS取り込みシート!$AF110)=1,データとりまとめシート!$W$26,IF(COUNTIF(データとりまとめシート!$H$3:$H$8,NANS取り込みシート!$AF110)=1,データとりまとめシート!$W$27,"")))))</f>
        <v/>
      </c>
      <c r="BE110" s="264" t="str">
        <f>IF(BD110=データとりまとめシート!$W$24,IF(データとりまとめシート!$E$12="","",データとりまとめシート!$E$12),"")&amp;IF(BD110=データとりまとめシート!$W$25,IF(データとりまとめシート!$E$3="","",データとりまとめシート!$E$3),"")&amp;IF(BD110=データとりまとめシート!$W$26,IF(データとりまとめシート!$K$12="","",データとりまとめシート!$K$12),"")&amp;IF(BD110=データとりまとめシート!$W$27,IF(データとりまとめシート!$K$3="","",データとりまとめシート!$K$3),"")</f>
        <v/>
      </c>
      <c r="BF110" s="178" t="str">
        <f t="shared" si="22"/>
        <v/>
      </c>
      <c r="BG110" s="178" t="str">
        <f t="shared" si="23"/>
        <v/>
      </c>
    </row>
    <row r="111" spans="1:59">
      <c r="A111" s="178" t="str">
        <f>IF(選手情報入力シート!A111="","",選手情報入力シート!A111)</f>
        <v/>
      </c>
      <c r="B111" s="178" t="str">
        <f>IF($A111="","",所属情報入力シート!$A$2)</f>
        <v/>
      </c>
      <c r="C111" s="178"/>
      <c r="D111" s="178"/>
      <c r="E111" s="178" t="str">
        <f>IF($A111="","",VLOOKUP($A111,選手情報入力シート!$A$3:$M$246,2,FALSE))</f>
        <v/>
      </c>
      <c r="F111" s="178" t="str">
        <f>IF($A111="","",VLOOKUP($A111,選手情報入力シート!$A$3:$M$246,3,FALSE)&amp;" "&amp;VLOOKUP($A111,選手情報入力シート!$A$3:$M$246,4,FALSE))</f>
        <v/>
      </c>
      <c r="G111" s="178" t="str">
        <f>IF($A111="","",ASC(VLOOKUP($A111,選手情報入力シート!$A$3:$M$246,5,FALSE)))</f>
        <v/>
      </c>
      <c r="H111" s="178"/>
      <c r="I111" s="178" t="str">
        <f>IF($A111="","",ASC(VLOOKUP($A111,選手情報入力シート!$A$3:$M$246,6,FALSE)))</f>
        <v/>
      </c>
      <c r="J111" s="178" t="str">
        <f>IF($A111="","",VLOOKUP($A111,選手情報入力シート!$A$3:$M$246,7,FALSE))</f>
        <v/>
      </c>
      <c r="K111" s="178" t="str">
        <f>IF($A111="","",VLOOKUP($A111,選手情報入力シート!$A$3:$M$246,8,FALSE))</f>
        <v/>
      </c>
      <c r="L111" s="178" t="str">
        <f>IF($A111="","",VLOOKUP($A111,選手情報入力シート!$A$3:$M$246,9,FALSE))</f>
        <v/>
      </c>
      <c r="M111" s="178" t="str">
        <f>IF($A111="","",YEAR(VLOOKUP($A111,選手情報入力シート!$A$3:$M$246,10,FALSE)))</f>
        <v/>
      </c>
      <c r="N111" s="265" t="str">
        <f>IF($A111="","",IF(MONTH(VLOOKUP($A111,選手情報入力シート!$A$3:$M$246,10,FALSE))&lt;10,"0"&amp;MONTH(VLOOKUP($A111,選手情報入力シート!$A$3:$M$246,10,FALSE))*100+DAY(VLOOKUP($A111,選手情報入力シート!$A$3:$M$246,10,FALSE)),MONTH(VLOOKUP($A111,選手情報入力シート!$A$3:$M$246,10,FALSE))*100+DAY(VLOOKUP($A111,選手情報入力シート!$A$3:$M$246,10,FALSE))))</f>
        <v/>
      </c>
      <c r="O111" s="178" t="str">
        <f>IF($A111="","",VLOOKUP($A111,選手情報入力シート!$A$3:$M$246,12,FALSE))</f>
        <v/>
      </c>
      <c r="P111" s="178" t="str">
        <f>IF($A111="","",VLOOKUP($A111,選手情報入力シート!$A$3:$M$246,11,FALSE))</f>
        <v/>
      </c>
      <c r="AF111" s="178" t="str">
        <f>IF(データとりまとめシート!$A130="","",データとりまとめシート!$A130)</f>
        <v/>
      </c>
      <c r="AG111" s="178" t="str">
        <f>IF($AF111="","",VLOOKUP($AF111,NANS取り込みシート!$A:$P,2,FALSE))</f>
        <v/>
      </c>
      <c r="AH111" s="178"/>
      <c r="AI111" s="178"/>
      <c r="AJ111" s="178" t="str">
        <f>IF($AF111="","",VLOOKUP($AF111,NANS取り込みシート!$A:$P,5,FALSE))</f>
        <v/>
      </c>
      <c r="AK111" s="178" t="str">
        <f>IF($AF111="","",VLOOKUP($AF111,NANS取り込みシート!$A:$P,6,FALSE))</f>
        <v/>
      </c>
      <c r="AL111" s="178" t="str">
        <f>IF($AF111="","",VLOOKUP($AF111,NANS取り込みシート!$A:$P,7,FALSE))</f>
        <v/>
      </c>
      <c r="AM111" s="178"/>
      <c r="AN111" s="178" t="str">
        <f>IF($AF111="","",VLOOKUP($AF111,NANS取り込みシート!$A:$P,9,FALSE))</f>
        <v/>
      </c>
      <c r="AO111" s="178" t="str">
        <f>IF($AF111="","",VLOOKUP($AF111,NANS取り込みシート!$A:$P,10,FALSE))</f>
        <v/>
      </c>
      <c r="AP111" s="178" t="str">
        <f>IF($AF111="","",VLOOKUP($AF111,NANS取り込みシート!$A:$P,11,FALSE))</f>
        <v/>
      </c>
      <c r="AQ111" s="178" t="str">
        <f>IF($AF111="","",VLOOKUP($AF111,NANS取り込みシート!$A:$P,12,FALSE))</f>
        <v/>
      </c>
      <c r="AR111" s="178" t="str">
        <f>IF($AF111="","",VLOOKUP($AF111,NANS取り込みシート!$A:$P,13,FALSE))</f>
        <v/>
      </c>
      <c r="AS111" s="265" t="str">
        <f>IF($AF111="","",VLOOKUP($AF111,NANS取り込みシート!$A:$P,14,FALSE))</f>
        <v/>
      </c>
      <c r="AT111" s="178" t="str">
        <f>IF($AF111="","",VLOOKUP($AF111,NANS取り込みシート!$A:$P,15,FALSE))</f>
        <v/>
      </c>
      <c r="AU111" s="265" t="str">
        <f>IF($AF111="","",VLOOKUP($AF111,NANS取り込みシート!$A:$P,16,FALSE))</f>
        <v/>
      </c>
      <c r="AV111" s="178" t="str">
        <f>IF(データとりまとめシート!$E130="","",データとりまとめシート!$E130)</f>
        <v/>
      </c>
      <c r="AW111" s="264" t="str">
        <f>IF(データとりまとめシート!$G130="","",データとりまとめシート!$G130)</f>
        <v/>
      </c>
      <c r="AX111" s="178" t="str">
        <f t="shared" si="18"/>
        <v/>
      </c>
      <c r="AY111" s="178" t="str">
        <f t="shared" si="19"/>
        <v/>
      </c>
      <c r="AZ111" s="178" t="str">
        <f>IF(データとりまとめシート!$I130="","",データとりまとめシート!$I130)</f>
        <v/>
      </c>
      <c r="BA111" s="264" t="str">
        <f>IF(データとりまとめシート!$K130="","",データとりまとめシート!$K130)</f>
        <v/>
      </c>
      <c r="BB111" s="178" t="str">
        <f t="shared" si="20"/>
        <v/>
      </c>
      <c r="BC111" s="178" t="str">
        <f t="shared" si="21"/>
        <v/>
      </c>
      <c r="BD111" s="178" t="str">
        <f>IF($AF111="","",IF(COUNTIF(データとりまとめシート!$B$12:$B$17,NANS取り込みシート!$AF111)=1,データとりまとめシート!$W$24,IF(COUNTIF(データとりまとめシート!$B$3:$B$8,NANS取り込みシート!$AF111)=1,データとりまとめシート!$W$25,IF(COUNTIF(データとりまとめシート!$H$12:$H$17,NANS取り込みシート!$AF111)=1,データとりまとめシート!$W$26,IF(COUNTIF(データとりまとめシート!$H$3:$H$8,NANS取り込みシート!$AF111)=1,データとりまとめシート!$W$27,"")))))</f>
        <v/>
      </c>
      <c r="BE111" s="264" t="str">
        <f>IF(BD111=データとりまとめシート!$W$24,IF(データとりまとめシート!$E$12="","",データとりまとめシート!$E$12),"")&amp;IF(BD111=データとりまとめシート!$W$25,IF(データとりまとめシート!$E$3="","",データとりまとめシート!$E$3),"")&amp;IF(BD111=データとりまとめシート!$W$26,IF(データとりまとめシート!$K$12="","",データとりまとめシート!$K$12),"")&amp;IF(BD111=データとりまとめシート!$W$27,IF(データとりまとめシート!$K$3="","",データとりまとめシート!$K$3),"")</f>
        <v/>
      </c>
      <c r="BF111" s="178" t="str">
        <f t="shared" si="22"/>
        <v/>
      </c>
      <c r="BG111" s="178" t="str">
        <f t="shared" si="23"/>
        <v/>
      </c>
    </row>
    <row r="112" spans="1:59">
      <c r="A112" s="178" t="str">
        <f>IF(選手情報入力シート!A112="","",選手情報入力シート!A112)</f>
        <v/>
      </c>
      <c r="B112" s="178" t="str">
        <f>IF($A112="","",所属情報入力シート!$A$2)</f>
        <v/>
      </c>
      <c r="C112" s="178"/>
      <c r="D112" s="178"/>
      <c r="E112" s="178" t="str">
        <f>IF($A112="","",VLOOKUP($A112,選手情報入力シート!$A$3:$M$246,2,FALSE))</f>
        <v/>
      </c>
      <c r="F112" s="178" t="str">
        <f>IF($A112="","",VLOOKUP($A112,選手情報入力シート!$A$3:$M$246,3,FALSE)&amp;" "&amp;VLOOKUP($A112,選手情報入力シート!$A$3:$M$246,4,FALSE))</f>
        <v/>
      </c>
      <c r="G112" s="178" t="str">
        <f>IF($A112="","",ASC(VLOOKUP($A112,選手情報入力シート!$A$3:$M$246,5,FALSE)))</f>
        <v/>
      </c>
      <c r="H112" s="178"/>
      <c r="I112" s="178" t="str">
        <f>IF($A112="","",ASC(VLOOKUP($A112,選手情報入力シート!$A$3:$M$246,6,FALSE)))</f>
        <v/>
      </c>
      <c r="J112" s="178" t="str">
        <f>IF($A112="","",VLOOKUP($A112,選手情報入力シート!$A$3:$M$246,7,FALSE))</f>
        <v/>
      </c>
      <c r="K112" s="178" t="str">
        <f>IF($A112="","",VLOOKUP($A112,選手情報入力シート!$A$3:$M$246,8,FALSE))</f>
        <v/>
      </c>
      <c r="L112" s="178" t="str">
        <f>IF($A112="","",VLOOKUP($A112,選手情報入力シート!$A$3:$M$246,9,FALSE))</f>
        <v/>
      </c>
      <c r="M112" s="178" t="str">
        <f>IF($A112="","",YEAR(VLOOKUP($A112,選手情報入力シート!$A$3:$M$246,10,FALSE)))</f>
        <v/>
      </c>
      <c r="N112" s="265" t="str">
        <f>IF($A112="","",IF(MONTH(VLOOKUP($A112,選手情報入力シート!$A$3:$M$246,10,FALSE))&lt;10,"0"&amp;MONTH(VLOOKUP($A112,選手情報入力シート!$A$3:$M$246,10,FALSE))*100+DAY(VLOOKUP($A112,選手情報入力シート!$A$3:$M$246,10,FALSE)),MONTH(VLOOKUP($A112,選手情報入力シート!$A$3:$M$246,10,FALSE))*100+DAY(VLOOKUP($A112,選手情報入力シート!$A$3:$M$246,10,FALSE))))</f>
        <v/>
      </c>
      <c r="O112" s="178" t="str">
        <f>IF($A112="","",VLOOKUP($A112,選手情報入力シート!$A$3:$M$246,12,FALSE))</f>
        <v/>
      </c>
      <c r="P112" s="178" t="str">
        <f>IF($A112="","",VLOOKUP($A112,選手情報入力シート!$A$3:$M$246,11,FALSE))</f>
        <v/>
      </c>
      <c r="AF112" s="178" t="str">
        <f>IF(データとりまとめシート!$A131="","",データとりまとめシート!$A131)</f>
        <v/>
      </c>
      <c r="AG112" s="178" t="str">
        <f>IF($AF112="","",VLOOKUP($AF112,NANS取り込みシート!$A:$P,2,FALSE))</f>
        <v/>
      </c>
      <c r="AH112" s="178"/>
      <c r="AI112" s="178"/>
      <c r="AJ112" s="178" t="str">
        <f>IF($AF112="","",VLOOKUP($AF112,NANS取り込みシート!$A:$P,5,FALSE))</f>
        <v/>
      </c>
      <c r="AK112" s="178" t="str">
        <f>IF($AF112="","",VLOOKUP($AF112,NANS取り込みシート!$A:$P,6,FALSE))</f>
        <v/>
      </c>
      <c r="AL112" s="178" t="str">
        <f>IF($AF112="","",VLOOKUP($AF112,NANS取り込みシート!$A:$P,7,FALSE))</f>
        <v/>
      </c>
      <c r="AM112" s="178"/>
      <c r="AN112" s="178" t="str">
        <f>IF($AF112="","",VLOOKUP($AF112,NANS取り込みシート!$A:$P,9,FALSE))</f>
        <v/>
      </c>
      <c r="AO112" s="178" t="str">
        <f>IF($AF112="","",VLOOKUP($AF112,NANS取り込みシート!$A:$P,10,FALSE))</f>
        <v/>
      </c>
      <c r="AP112" s="178" t="str">
        <f>IF($AF112="","",VLOOKUP($AF112,NANS取り込みシート!$A:$P,11,FALSE))</f>
        <v/>
      </c>
      <c r="AQ112" s="178" t="str">
        <f>IF($AF112="","",VLOOKUP($AF112,NANS取り込みシート!$A:$P,12,FALSE))</f>
        <v/>
      </c>
      <c r="AR112" s="178" t="str">
        <f>IF($AF112="","",VLOOKUP($AF112,NANS取り込みシート!$A:$P,13,FALSE))</f>
        <v/>
      </c>
      <c r="AS112" s="265" t="str">
        <f>IF($AF112="","",VLOOKUP($AF112,NANS取り込みシート!$A:$P,14,FALSE))</f>
        <v/>
      </c>
      <c r="AT112" s="178" t="str">
        <f>IF($AF112="","",VLOOKUP($AF112,NANS取り込みシート!$A:$P,15,FALSE))</f>
        <v/>
      </c>
      <c r="AU112" s="265" t="str">
        <f>IF($AF112="","",VLOOKUP($AF112,NANS取り込みシート!$A:$P,16,FALSE))</f>
        <v/>
      </c>
      <c r="AV112" s="178" t="str">
        <f>IF(データとりまとめシート!$E131="","",データとりまとめシート!$E131)</f>
        <v/>
      </c>
      <c r="AW112" s="264" t="str">
        <f>IF(データとりまとめシート!$G131="","",データとりまとめシート!$G131)</f>
        <v/>
      </c>
      <c r="AX112" s="178" t="str">
        <f t="shared" si="18"/>
        <v/>
      </c>
      <c r="AY112" s="178" t="str">
        <f t="shared" si="19"/>
        <v/>
      </c>
      <c r="AZ112" s="178" t="str">
        <f>IF(データとりまとめシート!$I131="","",データとりまとめシート!$I131)</f>
        <v/>
      </c>
      <c r="BA112" s="264" t="str">
        <f>IF(データとりまとめシート!$K131="","",データとりまとめシート!$K131)</f>
        <v/>
      </c>
      <c r="BB112" s="178" t="str">
        <f t="shared" si="20"/>
        <v/>
      </c>
      <c r="BC112" s="178" t="str">
        <f t="shared" si="21"/>
        <v/>
      </c>
      <c r="BD112" s="178" t="str">
        <f>IF($AF112="","",IF(COUNTIF(データとりまとめシート!$B$12:$B$17,NANS取り込みシート!$AF112)=1,データとりまとめシート!$W$24,IF(COUNTIF(データとりまとめシート!$B$3:$B$8,NANS取り込みシート!$AF112)=1,データとりまとめシート!$W$25,IF(COUNTIF(データとりまとめシート!$H$12:$H$17,NANS取り込みシート!$AF112)=1,データとりまとめシート!$W$26,IF(COUNTIF(データとりまとめシート!$H$3:$H$8,NANS取り込みシート!$AF112)=1,データとりまとめシート!$W$27,"")))))</f>
        <v/>
      </c>
      <c r="BE112" s="264" t="str">
        <f>IF(BD112=データとりまとめシート!$W$24,IF(データとりまとめシート!$E$12="","",データとりまとめシート!$E$12),"")&amp;IF(BD112=データとりまとめシート!$W$25,IF(データとりまとめシート!$E$3="","",データとりまとめシート!$E$3),"")&amp;IF(BD112=データとりまとめシート!$W$26,IF(データとりまとめシート!$K$12="","",データとりまとめシート!$K$12),"")&amp;IF(BD112=データとりまとめシート!$W$27,IF(データとりまとめシート!$K$3="","",データとりまとめシート!$K$3),"")</f>
        <v/>
      </c>
      <c r="BF112" s="178" t="str">
        <f t="shared" si="22"/>
        <v/>
      </c>
      <c r="BG112" s="178" t="str">
        <f t="shared" si="23"/>
        <v/>
      </c>
    </row>
    <row r="113" spans="1:59">
      <c r="A113" s="178" t="str">
        <f>IF(選手情報入力シート!A113="","",選手情報入力シート!A113)</f>
        <v/>
      </c>
      <c r="B113" s="178" t="str">
        <f>IF($A113="","",所属情報入力シート!$A$2)</f>
        <v/>
      </c>
      <c r="C113" s="178"/>
      <c r="D113" s="178"/>
      <c r="E113" s="178" t="str">
        <f>IF($A113="","",VLOOKUP($A113,選手情報入力シート!$A$3:$M$246,2,FALSE))</f>
        <v/>
      </c>
      <c r="F113" s="178" t="str">
        <f>IF($A113="","",VLOOKUP($A113,選手情報入力シート!$A$3:$M$246,3,FALSE)&amp;" "&amp;VLOOKUP($A113,選手情報入力シート!$A$3:$M$246,4,FALSE))</f>
        <v/>
      </c>
      <c r="G113" s="178" t="str">
        <f>IF($A113="","",ASC(VLOOKUP($A113,選手情報入力シート!$A$3:$M$246,5,FALSE)))</f>
        <v/>
      </c>
      <c r="H113" s="178"/>
      <c r="I113" s="178" t="str">
        <f>IF($A113="","",ASC(VLOOKUP($A113,選手情報入力シート!$A$3:$M$246,6,FALSE)))</f>
        <v/>
      </c>
      <c r="J113" s="178" t="str">
        <f>IF($A113="","",VLOOKUP($A113,選手情報入力シート!$A$3:$M$246,7,FALSE))</f>
        <v/>
      </c>
      <c r="K113" s="178" t="str">
        <f>IF($A113="","",VLOOKUP($A113,選手情報入力シート!$A$3:$M$246,8,FALSE))</f>
        <v/>
      </c>
      <c r="L113" s="178" t="str">
        <f>IF($A113="","",VLOOKUP($A113,選手情報入力シート!$A$3:$M$246,9,FALSE))</f>
        <v/>
      </c>
      <c r="M113" s="178" t="str">
        <f>IF($A113="","",YEAR(VLOOKUP($A113,選手情報入力シート!$A$3:$M$246,10,FALSE)))</f>
        <v/>
      </c>
      <c r="N113" s="265" t="str">
        <f>IF($A113="","",IF(MONTH(VLOOKUP($A113,選手情報入力シート!$A$3:$M$246,10,FALSE))&lt;10,"0"&amp;MONTH(VLOOKUP($A113,選手情報入力シート!$A$3:$M$246,10,FALSE))*100+DAY(VLOOKUP($A113,選手情報入力シート!$A$3:$M$246,10,FALSE)),MONTH(VLOOKUP($A113,選手情報入力シート!$A$3:$M$246,10,FALSE))*100+DAY(VLOOKUP($A113,選手情報入力シート!$A$3:$M$246,10,FALSE))))</f>
        <v/>
      </c>
      <c r="O113" s="178" t="str">
        <f>IF($A113="","",VLOOKUP($A113,選手情報入力シート!$A$3:$M$246,12,FALSE))</f>
        <v/>
      </c>
      <c r="P113" s="178" t="str">
        <f>IF($A113="","",VLOOKUP($A113,選手情報入力シート!$A$3:$M$246,11,FALSE))</f>
        <v/>
      </c>
      <c r="AF113" s="178" t="str">
        <f>IF(データとりまとめシート!$A132="","",データとりまとめシート!$A132)</f>
        <v/>
      </c>
      <c r="AG113" s="178" t="str">
        <f>IF($AF113="","",VLOOKUP($AF113,NANS取り込みシート!$A:$P,2,FALSE))</f>
        <v/>
      </c>
      <c r="AH113" s="178"/>
      <c r="AI113" s="178"/>
      <c r="AJ113" s="178" t="str">
        <f>IF($AF113="","",VLOOKUP($AF113,NANS取り込みシート!$A:$P,5,FALSE))</f>
        <v/>
      </c>
      <c r="AK113" s="178" t="str">
        <f>IF($AF113="","",VLOOKUP($AF113,NANS取り込みシート!$A:$P,6,FALSE))</f>
        <v/>
      </c>
      <c r="AL113" s="178" t="str">
        <f>IF($AF113="","",VLOOKUP($AF113,NANS取り込みシート!$A:$P,7,FALSE))</f>
        <v/>
      </c>
      <c r="AM113" s="178"/>
      <c r="AN113" s="178" t="str">
        <f>IF($AF113="","",VLOOKUP($AF113,NANS取り込みシート!$A:$P,9,FALSE))</f>
        <v/>
      </c>
      <c r="AO113" s="178" t="str">
        <f>IF($AF113="","",VLOOKUP($AF113,NANS取り込みシート!$A:$P,10,FALSE))</f>
        <v/>
      </c>
      <c r="AP113" s="178" t="str">
        <f>IF($AF113="","",VLOOKUP($AF113,NANS取り込みシート!$A:$P,11,FALSE))</f>
        <v/>
      </c>
      <c r="AQ113" s="178" t="str">
        <f>IF($AF113="","",VLOOKUP($AF113,NANS取り込みシート!$A:$P,12,FALSE))</f>
        <v/>
      </c>
      <c r="AR113" s="178" t="str">
        <f>IF($AF113="","",VLOOKUP($AF113,NANS取り込みシート!$A:$P,13,FALSE))</f>
        <v/>
      </c>
      <c r="AS113" s="265" t="str">
        <f>IF($AF113="","",VLOOKUP($AF113,NANS取り込みシート!$A:$P,14,FALSE))</f>
        <v/>
      </c>
      <c r="AT113" s="178" t="str">
        <f>IF($AF113="","",VLOOKUP($AF113,NANS取り込みシート!$A:$P,15,FALSE))</f>
        <v/>
      </c>
      <c r="AU113" s="265" t="str">
        <f>IF($AF113="","",VLOOKUP($AF113,NANS取り込みシート!$A:$P,16,FALSE))</f>
        <v/>
      </c>
      <c r="AV113" s="178" t="str">
        <f>IF(データとりまとめシート!$E132="","",データとりまとめシート!$E132)</f>
        <v/>
      </c>
      <c r="AW113" s="264" t="str">
        <f>IF(データとりまとめシート!$G132="","",データとりまとめシート!$G132)</f>
        <v/>
      </c>
      <c r="AX113" s="178" t="str">
        <f t="shared" si="18"/>
        <v/>
      </c>
      <c r="AY113" s="178" t="str">
        <f t="shared" si="19"/>
        <v/>
      </c>
      <c r="AZ113" s="178" t="str">
        <f>IF(データとりまとめシート!$I132="","",データとりまとめシート!$I132)</f>
        <v/>
      </c>
      <c r="BA113" s="264" t="str">
        <f>IF(データとりまとめシート!$K132="","",データとりまとめシート!$K132)</f>
        <v/>
      </c>
      <c r="BB113" s="178" t="str">
        <f t="shared" si="20"/>
        <v/>
      </c>
      <c r="BC113" s="178" t="str">
        <f t="shared" si="21"/>
        <v/>
      </c>
      <c r="BD113" s="178" t="str">
        <f>IF($AF113="","",IF(COUNTIF(データとりまとめシート!$B$12:$B$17,NANS取り込みシート!$AF113)=1,データとりまとめシート!$W$24,IF(COUNTIF(データとりまとめシート!$B$3:$B$8,NANS取り込みシート!$AF113)=1,データとりまとめシート!$W$25,IF(COUNTIF(データとりまとめシート!$H$12:$H$17,NANS取り込みシート!$AF113)=1,データとりまとめシート!$W$26,IF(COUNTIF(データとりまとめシート!$H$3:$H$8,NANS取り込みシート!$AF113)=1,データとりまとめシート!$W$27,"")))))</f>
        <v/>
      </c>
      <c r="BE113" s="264" t="str">
        <f>IF(BD113=データとりまとめシート!$W$24,IF(データとりまとめシート!$E$12="","",データとりまとめシート!$E$12),"")&amp;IF(BD113=データとりまとめシート!$W$25,IF(データとりまとめシート!$E$3="","",データとりまとめシート!$E$3),"")&amp;IF(BD113=データとりまとめシート!$W$26,IF(データとりまとめシート!$K$12="","",データとりまとめシート!$K$12),"")&amp;IF(BD113=データとりまとめシート!$W$27,IF(データとりまとめシート!$K$3="","",データとりまとめシート!$K$3),"")</f>
        <v/>
      </c>
      <c r="BF113" s="178" t="str">
        <f t="shared" si="22"/>
        <v/>
      </c>
      <c r="BG113" s="178" t="str">
        <f t="shared" si="23"/>
        <v/>
      </c>
    </row>
    <row r="114" spans="1:59">
      <c r="A114" s="178" t="str">
        <f>IF(選手情報入力シート!A114="","",選手情報入力シート!A114)</f>
        <v/>
      </c>
      <c r="B114" s="178" t="str">
        <f>IF($A114="","",所属情報入力シート!$A$2)</f>
        <v/>
      </c>
      <c r="C114" s="178"/>
      <c r="D114" s="178"/>
      <c r="E114" s="178" t="str">
        <f>IF($A114="","",VLOOKUP($A114,選手情報入力シート!$A$3:$M$246,2,FALSE))</f>
        <v/>
      </c>
      <c r="F114" s="178" t="str">
        <f>IF($A114="","",VLOOKUP($A114,選手情報入力シート!$A$3:$M$246,3,FALSE)&amp;" "&amp;VLOOKUP($A114,選手情報入力シート!$A$3:$M$246,4,FALSE))</f>
        <v/>
      </c>
      <c r="G114" s="178" t="str">
        <f>IF($A114="","",ASC(VLOOKUP($A114,選手情報入力シート!$A$3:$M$246,5,FALSE)))</f>
        <v/>
      </c>
      <c r="H114" s="178"/>
      <c r="I114" s="178" t="str">
        <f>IF($A114="","",ASC(VLOOKUP($A114,選手情報入力シート!$A$3:$M$246,6,FALSE)))</f>
        <v/>
      </c>
      <c r="J114" s="178" t="str">
        <f>IF($A114="","",VLOOKUP($A114,選手情報入力シート!$A$3:$M$246,7,FALSE))</f>
        <v/>
      </c>
      <c r="K114" s="178" t="str">
        <f>IF($A114="","",VLOOKUP($A114,選手情報入力シート!$A$3:$M$246,8,FALSE))</f>
        <v/>
      </c>
      <c r="L114" s="178" t="str">
        <f>IF($A114="","",VLOOKUP($A114,選手情報入力シート!$A$3:$M$246,9,FALSE))</f>
        <v/>
      </c>
      <c r="M114" s="178" t="str">
        <f>IF($A114="","",YEAR(VLOOKUP($A114,選手情報入力シート!$A$3:$M$246,10,FALSE)))</f>
        <v/>
      </c>
      <c r="N114" s="265" t="str">
        <f>IF($A114="","",IF(MONTH(VLOOKUP($A114,選手情報入力シート!$A$3:$M$246,10,FALSE))&lt;10,"0"&amp;MONTH(VLOOKUP($A114,選手情報入力シート!$A$3:$M$246,10,FALSE))*100+DAY(VLOOKUP($A114,選手情報入力シート!$A$3:$M$246,10,FALSE)),MONTH(VLOOKUP($A114,選手情報入力シート!$A$3:$M$246,10,FALSE))*100+DAY(VLOOKUP($A114,選手情報入力シート!$A$3:$M$246,10,FALSE))))</f>
        <v/>
      </c>
      <c r="O114" s="178" t="str">
        <f>IF($A114="","",VLOOKUP($A114,選手情報入力シート!$A$3:$M$246,12,FALSE))</f>
        <v/>
      </c>
      <c r="P114" s="178" t="str">
        <f>IF($A114="","",VLOOKUP($A114,選手情報入力シート!$A$3:$M$246,11,FALSE))</f>
        <v/>
      </c>
      <c r="AF114" s="178" t="str">
        <f>IF(データとりまとめシート!$A133="","",データとりまとめシート!$A133)</f>
        <v/>
      </c>
      <c r="AG114" s="178" t="str">
        <f>IF($AF114="","",VLOOKUP($AF114,NANS取り込みシート!$A:$P,2,FALSE))</f>
        <v/>
      </c>
      <c r="AH114" s="178"/>
      <c r="AI114" s="178"/>
      <c r="AJ114" s="178" t="str">
        <f>IF($AF114="","",VLOOKUP($AF114,NANS取り込みシート!$A:$P,5,FALSE))</f>
        <v/>
      </c>
      <c r="AK114" s="178" t="str">
        <f>IF($AF114="","",VLOOKUP($AF114,NANS取り込みシート!$A:$P,6,FALSE))</f>
        <v/>
      </c>
      <c r="AL114" s="178" t="str">
        <f>IF($AF114="","",VLOOKUP($AF114,NANS取り込みシート!$A:$P,7,FALSE))</f>
        <v/>
      </c>
      <c r="AM114" s="178"/>
      <c r="AN114" s="178" t="str">
        <f>IF($AF114="","",VLOOKUP($AF114,NANS取り込みシート!$A:$P,9,FALSE))</f>
        <v/>
      </c>
      <c r="AO114" s="178" t="str">
        <f>IF($AF114="","",VLOOKUP($AF114,NANS取り込みシート!$A:$P,10,FALSE))</f>
        <v/>
      </c>
      <c r="AP114" s="178" t="str">
        <f>IF($AF114="","",VLOOKUP($AF114,NANS取り込みシート!$A:$P,11,FALSE))</f>
        <v/>
      </c>
      <c r="AQ114" s="178" t="str">
        <f>IF($AF114="","",VLOOKUP($AF114,NANS取り込みシート!$A:$P,12,FALSE))</f>
        <v/>
      </c>
      <c r="AR114" s="178" t="str">
        <f>IF($AF114="","",VLOOKUP($AF114,NANS取り込みシート!$A:$P,13,FALSE))</f>
        <v/>
      </c>
      <c r="AS114" s="265" t="str">
        <f>IF($AF114="","",VLOOKUP($AF114,NANS取り込みシート!$A:$P,14,FALSE))</f>
        <v/>
      </c>
      <c r="AT114" s="178" t="str">
        <f>IF($AF114="","",VLOOKUP($AF114,NANS取り込みシート!$A:$P,15,FALSE))</f>
        <v/>
      </c>
      <c r="AU114" s="265" t="str">
        <f>IF($AF114="","",VLOOKUP($AF114,NANS取り込みシート!$A:$P,16,FALSE))</f>
        <v/>
      </c>
      <c r="AV114" s="178" t="str">
        <f>IF(データとりまとめシート!$E133="","",データとりまとめシート!$E133)</f>
        <v/>
      </c>
      <c r="AW114" s="264" t="str">
        <f>IF(データとりまとめシート!$G133="","",データとりまとめシート!$G133)</f>
        <v/>
      </c>
      <c r="AX114" s="178" t="str">
        <f t="shared" si="18"/>
        <v/>
      </c>
      <c r="AY114" s="178" t="str">
        <f t="shared" si="19"/>
        <v/>
      </c>
      <c r="AZ114" s="178" t="str">
        <f>IF(データとりまとめシート!$I133="","",データとりまとめシート!$I133)</f>
        <v/>
      </c>
      <c r="BA114" s="264" t="str">
        <f>IF(データとりまとめシート!$K133="","",データとりまとめシート!$K133)</f>
        <v/>
      </c>
      <c r="BB114" s="178" t="str">
        <f t="shared" si="20"/>
        <v/>
      </c>
      <c r="BC114" s="178" t="str">
        <f t="shared" si="21"/>
        <v/>
      </c>
      <c r="BD114" s="178" t="str">
        <f>IF($AF114="","",IF(COUNTIF(データとりまとめシート!$B$12:$B$17,NANS取り込みシート!$AF114)=1,データとりまとめシート!$W$24,IF(COUNTIF(データとりまとめシート!$B$3:$B$8,NANS取り込みシート!$AF114)=1,データとりまとめシート!$W$25,IF(COUNTIF(データとりまとめシート!$H$12:$H$17,NANS取り込みシート!$AF114)=1,データとりまとめシート!$W$26,IF(COUNTIF(データとりまとめシート!$H$3:$H$8,NANS取り込みシート!$AF114)=1,データとりまとめシート!$W$27,"")))))</f>
        <v/>
      </c>
      <c r="BE114" s="264" t="str">
        <f>IF(BD114=データとりまとめシート!$W$24,IF(データとりまとめシート!$E$12="","",データとりまとめシート!$E$12),"")&amp;IF(BD114=データとりまとめシート!$W$25,IF(データとりまとめシート!$E$3="","",データとりまとめシート!$E$3),"")&amp;IF(BD114=データとりまとめシート!$W$26,IF(データとりまとめシート!$K$12="","",データとりまとめシート!$K$12),"")&amp;IF(BD114=データとりまとめシート!$W$27,IF(データとりまとめシート!$K$3="","",データとりまとめシート!$K$3),"")</f>
        <v/>
      </c>
      <c r="BF114" s="178" t="str">
        <f t="shared" si="22"/>
        <v/>
      </c>
      <c r="BG114" s="178" t="str">
        <f t="shared" si="23"/>
        <v/>
      </c>
    </row>
    <row r="115" spans="1:59">
      <c r="A115" s="178" t="str">
        <f>IF(選手情報入力シート!A115="","",選手情報入力シート!A115)</f>
        <v/>
      </c>
      <c r="B115" s="178" t="str">
        <f>IF($A115="","",所属情報入力シート!$A$2)</f>
        <v/>
      </c>
      <c r="C115" s="178"/>
      <c r="D115" s="178"/>
      <c r="E115" s="178" t="str">
        <f>IF($A115="","",VLOOKUP($A115,選手情報入力シート!$A$3:$M$246,2,FALSE))</f>
        <v/>
      </c>
      <c r="F115" s="178" t="str">
        <f>IF($A115="","",VLOOKUP($A115,選手情報入力シート!$A$3:$M$246,3,FALSE)&amp;" "&amp;VLOOKUP($A115,選手情報入力シート!$A$3:$M$246,4,FALSE))</f>
        <v/>
      </c>
      <c r="G115" s="178" t="str">
        <f>IF($A115="","",ASC(VLOOKUP($A115,選手情報入力シート!$A$3:$M$246,5,FALSE)))</f>
        <v/>
      </c>
      <c r="H115" s="178"/>
      <c r="I115" s="178" t="str">
        <f>IF($A115="","",ASC(VLOOKUP($A115,選手情報入力シート!$A$3:$M$246,6,FALSE)))</f>
        <v/>
      </c>
      <c r="J115" s="178" t="str">
        <f>IF($A115="","",VLOOKUP($A115,選手情報入力シート!$A$3:$M$246,7,FALSE))</f>
        <v/>
      </c>
      <c r="K115" s="178" t="str">
        <f>IF($A115="","",VLOOKUP($A115,選手情報入力シート!$A$3:$M$246,8,FALSE))</f>
        <v/>
      </c>
      <c r="L115" s="178" t="str">
        <f>IF($A115="","",VLOOKUP($A115,選手情報入力シート!$A$3:$M$246,9,FALSE))</f>
        <v/>
      </c>
      <c r="M115" s="178" t="str">
        <f>IF($A115="","",YEAR(VLOOKUP($A115,選手情報入力シート!$A$3:$M$246,10,FALSE)))</f>
        <v/>
      </c>
      <c r="N115" s="265" t="str">
        <f>IF($A115="","",IF(MONTH(VLOOKUP($A115,選手情報入力シート!$A$3:$M$246,10,FALSE))&lt;10,"0"&amp;MONTH(VLOOKUP($A115,選手情報入力シート!$A$3:$M$246,10,FALSE))*100+DAY(VLOOKUP($A115,選手情報入力シート!$A$3:$M$246,10,FALSE)),MONTH(VLOOKUP($A115,選手情報入力シート!$A$3:$M$246,10,FALSE))*100+DAY(VLOOKUP($A115,選手情報入力シート!$A$3:$M$246,10,FALSE))))</f>
        <v/>
      </c>
      <c r="O115" s="178" t="str">
        <f>IF($A115="","",VLOOKUP($A115,選手情報入力シート!$A$3:$M$246,12,FALSE))</f>
        <v/>
      </c>
      <c r="P115" s="178" t="str">
        <f>IF($A115="","",VLOOKUP($A115,選手情報入力シート!$A$3:$M$246,11,FALSE))</f>
        <v/>
      </c>
      <c r="AF115" s="178" t="str">
        <f>IF(データとりまとめシート!$A134="","",データとりまとめシート!$A134)</f>
        <v/>
      </c>
      <c r="AG115" s="178" t="str">
        <f>IF($AF115="","",VLOOKUP($AF115,NANS取り込みシート!$A:$P,2,FALSE))</f>
        <v/>
      </c>
      <c r="AH115" s="178"/>
      <c r="AI115" s="178"/>
      <c r="AJ115" s="178" t="str">
        <f>IF($AF115="","",VLOOKUP($AF115,NANS取り込みシート!$A:$P,5,FALSE))</f>
        <v/>
      </c>
      <c r="AK115" s="178" t="str">
        <f>IF($AF115="","",VLOOKUP($AF115,NANS取り込みシート!$A:$P,6,FALSE))</f>
        <v/>
      </c>
      <c r="AL115" s="178" t="str">
        <f>IF($AF115="","",VLOOKUP($AF115,NANS取り込みシート!$A:$P,7,FALSE))</f>
        <v/>
      </c>
      <c r="AM115" s="178"/>
      <c r="AN115" s="178" t="str">
        <f>IF($AF115="","",VLOOKUP($AF115,NANS取り込みシート!$A:$P,9,FALSE))</f>
        <v/>
      </c>
      <c r="AO115" s="178" t="str">
        <f>IF($AF115="","",VLOOKUP($AF115,NANS取り込みシート!$A:$P,10,FALSE))</f>
        <v/>
      </c>
      <c r="AP115" s="178" t="str">
        <f>IF($AF115="","",VLOOKUP($AF115,NANS取り込みシート!$A:$P,11,FALSE))</f>
        <v/>
      </c>
      <c r="AQ115" s="178" t="str">
        <f>IF($AF115="","",VLOOKUP($AF115,NANS取り込みシート!$A:$P,12,FALSE))</f>
        <v/>
      </c>
      <c r="AR115" s="178" t="str">
        <f>IF($AF115="","",VLOOKUP($AF115,NANS取り込みシート!$A:$P,13,FALSE))</f>
        <v/>
      </c>
      <c r="AS115" s="265" t="str">
        <f>IF($AF115="","",VLOOKUP($AF115,NANS取り込みシート!$A:$P,14,FALSE))</f>
        <v/>
      </c>
      <c r="AT115" s="178" t="str">
        <f>IF($AF115="","",VLOOKUP($AF115,NANS取り込みシート!$A:$P,15,FALSE))</f>
        <v/>
      </c>
      <c r="AU115" s="265" t="str">
        <f>IF($AF115="","",VLOOKUP($AF115,NANS取り込みシート!$A:$P,16,FALSE))</f>
        <v/>
      </c>
      <c r="AV115" s="178" t="str">
        <f>IF(データとりまとめシート!$E134="","",データとりまとめシート!$E134)</f>
        <v/>
      </c>
      <c r="AW115" s="264" t="str">
        <f>IF(データとりまとめシート!$G134="","",データとりまとめシート!$G134)</f>
        <v/>
      </c>
      <c r="AX115" s="178" t="str">
        <f t="shared" si="18"/>
        <v/>
      </c>
      <c r="AY115" s="178" t="str">
        <f t="shared" si="19"/>
        <v/>
      </c>
      <c r="AZ115" s="178" t="str">
        <f>IF(データとりまとめシート!$I134="","",データとりまとめシート!$I134)</f>
        <v/>
      </c>
      <c r="BA115" s="264" t="str">
        <f>IF(データとりまとめシート!$K134="","",データとりまとめシート!$K134)</f>
        <v/>
      </c>
      <c r="BB115" s="178" t="str">
        <f t="shared" si="20"/>
        <v/>
      </c>
      <c r="BC115" s="178" t="str">
        <f t="shared" si="21"/>
        <v/>
      </c>
      <c r="BD115" s="178" t="str">
        <f>IF($AF115="","",IF(COUNTIF(データとりまとめシート!$B$12:$B$17,NANS取り込みシート!$AF115)=1,データとりまとめシート!$W$24,IF(COUNTIF(データとりまとめシート!$B$3:$B$8,NANS取り込みシート!$AF115)=1,データとりまとめシート!$W$25,IF(COUNTIF(データとりまとめシート!$H$12:$H$17,NANS取り込みシート!$AF115)=1,データとりまとめシート!$W$26,IF(COUNTIF(データとりまとめシート!$H$3:$H$8,NANS取り込みシート!$AF115)=1,データとりまとめシート!$W$27,"")))))</f>
        <v/>
      </c>
      <c r="BE115" s="264" t="str">
        <f>IF(BD115=データとりまとめシート!$W$24,IF(データとりまとめシート!$E$12="","",データとりまとめシート!$E$12),"")&amp;IF(BD115=データとりまとめシート!$W$25,IF(データとりまとめシート!$E$3="","",データとりまとめシート!$E$3),"")&amp;IF(BD115=データとりまとめシート!$W$26,IF(データとりまとめシート!$K$12="","",データとりまとめシート!$K$12),"")&amp;IF(BD115=データとりまとめシート!$W$27,IF(データとりまとめシート!$K$3="","",データとりまとめシート!$K$3),"")</f>
        <v/>
      </c>
      <c r="BF115" s="178" t="str">
        <f t="shared" si="22"/>
        <v/>
      </c>
      <c r="BG115" s="178" t="str">
        <f t="shared" si="23"/>
        <v/>
      </c>
    </row>
    <row r="116" spans="1:59">
      <c r="A116" s="178" t="str">
        <f>IF(選手情報入力シート!A116="","",選手情報入力シート!A116)</f>
        <v/>
      </c>
      <c r="B116" s="178" t="str">
        <f>IF($A116="","",所属情報入力シート!$A$2)</f>
        <v/>
      </c>
      <c r="C116" s="178"/>
      <c r="D116" s="178"/>
      <c r="E116" s="178" t="str">
        <f>IF($A116="","",VLOOKUP($A116,選手情報入力シート!$A$3:$M$246,2,FALSE))</f>
        <v/>
      </c>
      <c r="F116" s="178" t="str">
        <f>IF($A116="","",VLOOKUP($A116,選手情報入力シート!$A$3:$M$246,3,FALSE)&amp;" "&amp;VLOOKUP($A116,選手情報入力シート!$A$3:$M$246,4,FALSE))</f>
        <v/>
      </c>
      <c r="G116" s="178" t="str">
        <f>IF($A116="","",ASC(VLOOKUP($A116,選手情報入力シート!$A$3:$M$246,5,FALSE)))</f>
        <v/>
      </c>
      <c r="H116" s="178"/>
      <c r="I116" s="178" t="str">
        <f>IF($A116="","",ASC(VLOOKUP($A116,選手情報入力シート!$A$3:$M$246,6,FALSE)))</f>
        <v/>
      </c>
      <c r="J116" s="178" t="str">
        <f>IF($A116="","",VLOOKUP($A116,選手情報入力シート!$A$3:$M$246,7,FALSE))</f>
        <v/>
      </c>
      <c r="K116" s="178" t="str">
        <f>IF($A116="","",VLOOKUP($A116,選手情報入力シート!$A$3:$M$246,8,FALSE))</f>
        <v/>
      </c>
      <c r="L116" s="178" t="str">
        <f>IF($A116="","",VLOOKUP($A116,選手情報入力シート!$A$3:$M$246,9,FALSE))</f>
        <v/>
      </c>
      <c r="M116" s="178" t="str">
        <f>IF($A116="","",YEAR(VLOOKUP($A116,選手情報入力シート!$A$3:$M$246,10,FALSE)))</f>
        <v/>
      </c>
      <c r="N116" s="265" t="str">
        <f>IF($A116="","",IF(MONTH(VLOOKUP($A116,選手情報入力シート!$A$3:$M$246,10,FALSE))&lt;10,"0"&amp;MONTH(VLOOKUP($A116,選手情報入力シート!$A$3:$M$246,10,FALSE))*100+DAY(VLOOKUP($A116,選手情報入力シート!$A$3:$M$246,10,FALSE)),MONTH(VLOOKUP($A116,選手情報入力シート!$A$3:$M$246,10,FALSE))*100+DAY(VLOOKUP($A116,選手情報入力シート!$A$3:$M$246,10,FALSE))))</f>
        <v/>
      </c>
      <c r="O116" s="178" t="str">
        <f>IF($A116="","",VLOOKUP($A116,選手情報入力シート!$A$3:$M$246,12,FALSE))</f>
        <v/>
      </c>
      <c r="P116" s="178" t="str">
        <f>IF($A116="","",VLOOKUP($A116,選手情報入力シート!$A$3:$M$246,11,FALSE))</f>
        <v/>
      </c>
      <c r="AF116" s="178" t="str">
        <f>IF(データとりまとめシート!$A135="","",データとりまとめシート!$A135)</f>
        <v/>
      </c>
      <c r="AG116" s="178" t="str">
        <f>IF($AF116="","",VLOOKUP($AF116,NANS取り込みシート!$A:$P,2,FALSE))</f>
        <v/>
      </c>
      <c r="AH116" s="178"/>
      <c r="AI116" s="178"/>
      <c r="AJ116" s="178" t="str">
        <f>IF($AF116="","",VLOOKUP($AF116,NANS取り込みシート!$A:$P,5,FALSE))</f>
        <v/>
      </c>
      <c r="AK116" s="178" t="str">
        <f>IF($AF116="","",VLOOKUP($AF116,NANS取り込みシート!$A:$P,6,FALSE))</f>
        <v/>
      </c>
      <c r="AL116" s="178" t="str">
        <f>IF($AF116="","",VLOOKUP($AF116,NANS取り込みシート!$A:$P,7,FALSE))</f>
        <v/>
      </c>
      <c r="AM116" s="178"/>
      <c r="AN116" s="178" t="str">
        <f>IF($AF116="","",VLOOKUP($AF116,NANS取り込みシート!$A:$P,9,FALSE))</f>
        <v/>
      </c>
      <c r="AO116" s="178" t="str">
        <f>IF($AF116="","",VLOOKUP($AF116,NANS取り込みシート!$A:$P,10,FALSE))</f>
        <v/>
      </c>
      <c r="AP116" s="178" t="str">
        <f>IF($AF116="","",VLOOKUP($AF116,NANS取り込みシート!$A:$P,11,FALSE))</f>
        <v/>
      </c>
      <c r="AQ116" s="178" t="str">
        <f>IF($AF116="","",VLOOKUP($AF116,NANS取り込みシート!$A:$P,12,FALSE))</f>
        <v/>
      </c>
      <c r="AR116" s="178" t="str">
        <f>IF($AF116="","",VLOOKUP($AF116,NANS取り込みシート!$A:$P,13,FALSE))</f>
        <v/>
      </c>
      <c r="AS116" s="265" t="str">
        <f>IF($AF116="","",VLOOKUP($AF116,NANS取り込みシート!$A:$P,14,FALSE))</f>
        <v/>
      </c>
      <c r="AT116" s="178" t="str">
        <f>IF($AF116="","",VLOOKUP($AF116,NANS取り込みシート!$A:$P,15,FALSE))</f>
        <v/>
      </c>
      <c r="AU116" s="265" t="str">
        <f>IF($AF116="","",VLOOKUP($AF116,NANS取り込みシート!$A:$P,16,FALSE))</f>
        <v/>
      </c>
      <c r="AV116" s="178" t="str">
        <f>IF(データとりまとめシート!$E135="","",データとりまとめシート!$E135)</f>
        <v/>
      </c>
      <c r="AW116" s="264" t="str">
        <f>IF(データとりまとめシート!$G135="","",データとりまとめシート!$G135)</f>
        <v/>
      </c>
      <c r="AX116" s="178" t="str">
        <f t="shared" si="18"/>
        <v/>
      </c>
      <c r="AY116" s="178" t="str">
        <f t="shared" si="19"/>
        <v/>
      </c>
      <c r="AZ116" s="178" t="str">
        <f>IF(データとりまとめシート!$I135="","",データとりまとめシート!$I135)</f>
        <v/>
      </c>
      <c r="BA116" s="264" t="str">
        <f>IF(データとりまとめシート!$K135="","",データとりまとめシート!$K135)</f>
        <v/>
      </c>
      <c r="BB116" s="178" t="str">
        <f t="shared" si="20"/>
        <v/>
      </c>
      <c r="BC116" s="178" t="str">
        <f t="shared" si="21"/>
        <v/>
      </c>
      <c r="BD116" s="178" t="str">
        <f>IF($AF116="","",IF(COUNTIF(データとりまとめシート!$B$12:$B$17,NANS取り込みシート!$AF116)=1,データとりまとめシート!$W$24,IF(COUNTIF(データとりまとめシート!$B$3:$B$8,NANS取り込みシート!$AF116)=1,データとりまとめシート!$W$25,IF(COUNTIF(データとりまとめシート!$H$12:$H$17,NANS取り込みシート!$AF116)=1,データとりまとめシート!$W$26,IF(COUNTIF(データとりまとめシート!$H$3:$H$8,NANS取り込みシート!$AF116)=1,データとりまとめシート!$W$27,"")))))</f>
        <v/>
      </c>
      <c r="BE116" s="264" t="str">
        <f>IF(BD116=データとりまとめシート!$W$24,IF(データとりまとめシート!$E$12="","",データとりまとめシート!$E$12),"")&amp;IF(BD116=データとりまとめシート!$W$25,IF(データとりまとめシート!$E$3="","",データとりまとめシート!$E$3),"")&amp;IF(BD116=データとりまとめシート!$W$26,IF(データとりまとめシート!$K$12="","",データとりまとめシート!$K$12),"")&amp;IF(BD116=データとりまとめシート!$W$27,IF(データとりまとめシート!$K$3="","",データとりまとめシート!$K$3),"")</f>
        <v/>
      </c>
      <c r="BF116" s="178" t="str">
        <f t="shared" si="22"/>
        <v/>
      </c>
      <c r="BG116" s="178" t="str">
        <f t="shared" si="23"/>
        <v/>
      </c>
    </row>
    <row r="117" spans="1:59">
      <c r="A117" s="178" t="str">
        <f>IF(選手情報入力シート!A117="","",選手情報入力シート!A117)</f>
        <v/>
      </c>
      <c r="B117" s="178" t="str">
        <f>IF($A117="","",所属情報入力シート!$A$2)</f>
        <v/>
      </c>
      <c r="C117" s="178"/>
      <c r="D117" s="178"/>
      <c r="E117" s="178" t="str">
        <f>IF($A117="","",VLOOKUP($A117,選手情報入力シート!$A$3:$M$246,2,FALSE))</f>
        <v/>
      </c>
      <c r="F117" s="178" t="str">
        <f>IF($A117="","",VLOOKUP($A117,選手情報入力シート!$A$3:$M$246,3,FALSE)&amp;" "&amp;VLOOKUP($A117,選手情報入力シート!$A$3:$M$246,4,FALSE))</f>
        <v/>
      </c>
      <c r="G117" s="178" t="str">
        <f>IF($A117="","",ASC(VLOOKUP($A117,選手情報入力シート!$A$3:$M$246,5,FALSE)))</f>
        <v/>
      </c>
      <c r="H117" s="178"/>
      <c r="I117" s="178" t="str">
        <f>IF($A117="","",ASC(VLOOKUP($A117,選手情報入力シート!$A$3:$M$246,6,FALSE)))</f>
        <v/>
      </c>
      <c r="J117" s="178" t="str">
        <f>IF($A117="","",VLOOKUP($A117,選手情報入力シート!$A$3:$M$246,7,FALSE))</f>
        <v/>
      </c>
      <c r="K117" s="178" t="str">
        <f>IF($A117="","",VLOOKUP($A117,選手情報入力シート!$A$3:$M$246,8,FALSE))</f>
        <v/>
      </c>
      <c r="L117" s="178" t="str">
        <f>IF($A117="","",VLOOKUP($A117,選手情報入力シート!$A$3:$M$246,9,FALSE))</f>
        <v/>
      </c>
      <c r="M117" s="178" t="str">
        <f>IF($A117="","",YEAR(VLOOKUP($A117,選手情報入力シート!$A$3:$M$246,10,FALSE)))</f>
        <v/>
      </c>
      <c r="N117" s="265" t="str">
        <f>IF($A117="","",IF(MONTH(VLOOKUP($A117,選手情報入力シート!$A$3:$M$246,10,FALSE))&lt;10,"0"&amp;MONTH(VLOOKUP($A117,選手情報入力シート!$A$3:$M$246,10,FALSE))*100+DAY(VLOOKUP($A117,選手情報入力シート!$A$3:$M$246,10,FALSE)),MONTH(VLOOKUP($A117,選手情報入力シート!$A$3:$M$246,10,FALSE))*100+DAY(VLOOKUP($A117,選手情報入力シート!$A$3:$M$246,10,FALSE))))</f>
        <v/>
      </c>
      <c r="O117" s="178" t="str">
        <f>IF($A117="","",VLOOKUP($A117,選手情報入力シート!$A$3:$M$246,12,FALSE))</f>
        <v/>
      </c>
      <c r="P117" s="178" t="str">
        <f>IF($A117="","",VLOOKUP($A117,選手情報入力シート!$A$3:$M$246,11,FALSE))</f>
        <v/>
      </c>
      <c r="AF117" s="178" t="str">
        <f>IF(データとりまとめシート!$A136="","",データとりまとめシート!$A136)</f>
        <v/>
      </c>
      <c r="AG117" s="178" t="str">
        <f>IF($AF117="","",VLOOKUP($AF117,NANS取り込みシート!$A:$P,2,FALSE))</f>
        <v/>
      </c>
      <c r="AH117" s="178"/>
      <c r="AI117" s="178"/>
      <c r="AJ117" s="178" t="str">
        <f>IF($AF117="","",VLOOKUP($AF117,NANS取り込みシート!$A:$P,5,FALSE))</f>
        <v/>
      </c>
      <c r="AK117" s="178" t="str">
        <f>IF($AF117="","",VLOOKUP($AF117,NANS取り込みシート!$A:$P,6,FALSE))</f>
        <v/>
      </c>
      <c r="AL117" s="178" t="str">
        <f>IF($AF117="","",VLOOKUP($AF117,NANS取り込みシート!$A:$P,7,FALSE))</f>
        <v/>
      </c>
      <c r="AM117" s="178"/>
      <c r="AN117" s="178" t="str">
        <f>IF($AF117="","",VLOOKUP($AF117,NANS取り込みシート!$A:$P,9,FALSE))</f>
        <v/>
      </c>
      <c r="AO117" s="178" t="str">
        <f>IF($AF117="","",VLOOKUP($AF117,NANS取り込みシート!$A:$P,10,FALSE))</f>
        <v/>
      </c>
      <c r="AP117" s="178" t="str">
        <f>IF($AF117="","",VLOOKUP($AF117,NANS取り込みシート!$A:$P,11,FALSE))</f>
        <v/>
      </c>
      <c r="AQ117" s="178" t="str">
        <f>IF($AF117="","",VLOOKUP($AF117,NANS取り込みシート!$A:$P,12,FALSE))</f>
        <v/>
      </c>
      <c r="AR117" s="178" t="str">
        <f>IF($AF117="","",VLOOKUP($AF117,NANS取り込みシート!$A:$P,13,FALSE))</f>
        <v/>
      </c>
      <c r="AS117" s="265" t="str">
        <f>IF($AF117="","",VLOOKUP($AF117,NANS取り込みシート!$A:$P,14,FALSE))</f>
        <v/>
      </c>
      <c r="AT117" s="178" t="str">
        <f>IF($AF117="","",VLOOKUP($AF117,NANS取り込みシート!$A:$P,15,FALSE))</f>
        <v/>
      </c>
      <c r="AU117" s="265" t="str">
        <f>IF($AF117="","",VLOOKUP($AF117,NANS取り込みシート!$A:$P,16,FALSE))</f>
        <v/>
      </c>
      <c r="AV117" s="178" t="str">
        <f>IF(データとりまとめシート!$E136="","",データとりまとめシート!$E136)</f>
        <v/>
      </c>
      <c r="AW117" s="264" t="str">
        <f>IF(データとりまとめシート!$G136="","",データとりまとめシート!$G136)</f>
        <v/>
      </c>
      <c r="AX117" s="178" t="str">
        <f t="shared" si="18"/>
        <v/>
      </c>
      <c r="AY117" s="178" t="str">
        <f t="shared" si="19"/>
        <v/>
      </c>
      <c r="AZ117" s="178" t="str">
        <f>IF(データとりまとめシート!$I136="","",データとりまとめシート!$I136)</f>
        <v/>
      </c>
      <c r="BA117" s="264" t="str">
        <f>IF(データとりまとめシート!$K136="","",データとりまとめシート!$K136)</f>
        <v/>
      </c>
      <c r="BB117" s="178" t="str">
        <f t="shared" si="20"/>
        <v/>
      </c>
      <c r="BC117" s="178" t="str">
        <f t="shared" si="21"/>
        <v/>
      </c>
      <c r="BD117" s="178" t="str">
        <f>IF($AF117="","",IF(COUNTIF(データとりまとめシート!$B$12:$B$17,NANS取り込みシート!$AF117)=1,データとりまとめシート!$W$24,IF(COUNTIF(データとりまとめシート!$B$3:$B$8,NANS取り込みシート!$AF117)=1,データとりまとめシート!$W$25,IF(COUNTIF(データとりまとめシート!$H$12:$H$17,NANS取り込みシート!$AF117)=1,データとりまとめシート!$W$26,IF(COUNTIF(データとりまとめシート!$H$3:$H$8,NANS取り込みシート!$AF117)=1,データとりまとめシート!$W$27,"")))))</f>
        <v/>
      </c>
      <c r="BE117" s="264" t="str">
        <f>IF(BD117=データとりまとめシート!$W$24,IF(データとりまとめシート!$E$12="","",データとりまとめシート!$E$12),"")&amp;IF(BD117=データとりまとめシート!$W$25,IF(データとりまとめシート!$E$3="","",データとりまとめシート!$E$3),"")&amp;IF(BD117=データとりまとめシート!$W$26,IF(データとりまとめシート!$K$12="","",データとりまとめシート!$K$12),"")&amp;IF(BD117=データとりまとめシート!$W$27,IF(データとりまとめシート!$K$3="","",データとりまとめシート!$K$3),"")</f>
        <v/>
      </c>
      <c r="BF117" s="178" t="str">
        <f t="shared" si="22"/>
        <v/>
      </c>
      <c r="BG117" s="178" t="str">
        <f t="shared" si="23"/>
        <v/>
      </c>
    </row>
    <row r="118" spans="1:59">
      <c r="A118" s="178" t="str">
        <f>IF(選手情報入力シート!A118="","",選手情報入力シート!A118)</f>
        <v/>
      </c>
      <c r="B118" s="178" t="str">
        <f>IF($A118="","",所属情報入力シート!$A$2)</f>
        <v/>
      </c>
      <c r="C118" s="178"/>
      <c r="D118" s="178"/>
      <c r="E118" s="178" t="str">
        <f>IF($A118="","",VLOOKUP($A118,選手情報入力シート!$A$3:$M$246,2,FALSE))</f>
        <v/>
      </c>
      <c r="F118" s="178" t="str">
        <f>IF($A118="","",VLOOKUP($A118,選手情報入力シート!$A$3:$M$246,3,FALSE)&amp;" "&amp;VLOOKUP($A118,選手情報入力シート!$A$3:$M$246,4,FALSE))</f>
        <v/>
      </c>
      <c r="G118" s="178" t="str">
        <f>IF($A118="","",ASC(VLOOKUP($A118,選手情報入力シート!$A$3:$M$246,5,FALSE)))</f>
        <v/>
      </c>
      <c r="H118" s="178"/>
      <c r="I118" s="178" t="str">
        <f>IF($A118="","",ASC(VLOOKUP($A118,選手情報入力シート!$A$3:$M$246,6,FALSE)))</f>
        <v/>
      </c>
      <c r="J118" s="178" t="str">
        <f>IF($A118="","",VLOOKUP($A118,選手情報入力シート!$A$3:$M$246,7,FALSE))</f>
        <v/>
      </c>
      <c r="K118" s="178" t="str">
        <f>IF($A118="","",VLOOKUP($A118,選手情報入力シート!$A$3:$M$246,8,FALSE))</f>
        <v/>
      </c>
      <c r="L118" s="178" t="str">
        <f>IF($A118="","",VLOOKUP($A118,選手情報入力シート!$A$3:$M$246,9,FALSE))</f>
        <v/>
      </c>
      <c r="M118" s="178" t="str">
        <f>IF($A118="","",YEAR(VLOOKUP($A118,選手情報入力シート!$A$3:$M$246,10,FALSE)))</f>
        <v/>
      </c>
      <c r="N118" s="265" t="str">
        <f>IF($A118="","",IF(MONTH(VLOOKUP($A118,選手情報入力シート!$A$3:$M$246,10,FALSE))&lt;10,"0"&amp;MONTH(VLOOKUP($A118,選手情報入力シート!$A$3:$M$246,10,FALSE))*100+DAY(VLOOKUP($A118,選手情報入力シート!$A$3:$M$246,10,FALSE)),MONTH(VLOOKUP($A118,選手情報入力シート!$A$3:$M$246,10,FALSE))*100+DAY(VLOOKUP($A118,選手情報入力シート!$A$3:$M$246,10,FALSE))))</f>
        <v/>
      </c>
      <c r="O118" s="178" t="str">
        <f>IF($A118="","",VLOOKUP($A118,選手情報入力シート!$A$3:$M$246,12,FALSE))</f>
        <v/>
      </c>
      <c r="P118" s="178" t="str">
        <f>IF($A118="","",VLOOKUP($A118,選手情報入力シート!$A$3:$M$246,11,FALSE))</f>
        <v/>
      </c>
      <c r="AF118" s="178" t="str">
        <f>IF(データとりまとめシート!$A137="","",データとりまとめシート!$A137)</f>
        <v/>
      </c>
      <c r="AG118" s="178" t="str">
        <f>IF($AF118="","",VLOOKUP($AF118,NANS取り込みシート!$A:$P,2,FALSE))</f>
        <v/>
      </c>
      <c r="AH118" s="178"/>
      <c r="AI118" s="178"/>
      <c r="AJ118" s="178" t="str">
        <f>IF($AF118="","",VLOOKUP($AF118,NANS取り込みシート!$A:$P,5,FALSE))</f>
        <v/>
      </c>
      <c r="AK118" s="178" t="str">
        <f>IF($AF118="","",VLOOKUP($AF118,NANS取り込みシート!$A:$P,6,FALSE))</f>
        <v/>
      </c>
      <c r="AL118" s="178" t="str">
        <f>IF($AF118="","",VLOOKUP($AF118,NANS取り込みシート!$A:$P,7,FALSE))</f>
        <v/>
      </c>
      <c r="AM118" s="178"/>
      <c r="AN118" s="178" t="str">
        <f>IF($AF118="","",VLOOKUP($AF118,NANS取り込みシート!$A:$P,9,FALSE))</f>
        <v/>
      </c>
      <c r="AO118" s="178" t="str">
        <f>IF($AF118="","",VLOOKUP($AF118,NANS取り込みシート!$A:$P,10,FALSE))</f>
        <v/>
      </c>
      <c r="AP118" s="178" t="str">
        <f>IF($AF118="","",VLOOKUP($AF118,NANS取り込みシート!$A:$P,11,FALSE))</f>
        <v/>
      </c>
      <c r="AQ118" s="178" t="str">
        <f>IF($AF118="","",VLOOKUP($AF118,NANS取り込みシート!$A:$P,12,FALSE))</f>
        <v/>
      </c>
      <c r="AR118" s="178" t="str">
        <f>IF($AF118="","",VLOOKUP($AF118,NANS取り込みシート!$A:$P,13,FALSE))</f>
        <v/>
      </c>
      <c r="AS118" s="265" t="str">
        <f>IF($AF118="","",VLOOKUP($AF118,NANS取り込みシート!$A:$P,14,FALSE))</f>
        <v/>
      </c>
      <c r="AT118" s="178" t="str">
        <f>IF($AF118="","",VLOOKUP($AF118,NANS取り込みシート!$A:$P,15,FALSE))</f>
        <v/>
      </c>
      <c r="AU118" s="265" t="str">
        <f>IF($AF118="","",VLOOKUP($AF118,NANS取り込みシート!$A:$P,16,FALSE))</f>
        <v/>
      </c>
      <c r="AV118" s="178" t="str">
        <f>IF(データとりまとめシート!$E137="","",データとりまとめシート!$E137)</f>
        <v/>
      </c>
      <c r="AW118" s="264" t="str">
        <f>IF(データとりまとめシート!$G137="","",データとりまとめシート!$G137)</f>
        <v/>
      </c>
      <c r="AX118" s="178" t="str">
        <f t="shared" si="18"/>
        <v/>
      </c>
      <c r="AY118" s="178" t="str">
        <f t="shared" si="19"/>
        <v/>
      </c>
      <c r="AZ118" s="178" t="str">
        <f>IF(データとりまとめシート!$I137="","",データとりまとめシート!$I137)</f>
        <v/>
      </c>
      <c r="BA118" s="264" t="str">
        <f>IF(データとりまとめシート!$K137="","",データとりまとめシート!$K137)</f>
        <v/>
      </c>
      <c r="BB118" s="178" t="str">
        <f t="shared" si="20"/>
        <v/>
      </c>
      <c r="BC118" s="178" t="str">
        <f t="shared" si="21"/>
        <v/>
      </c>
      <c r="BD118" s="178" t="str">
        <f>IF($AF118="","",IF(COUNTIF(データとりまとめシート!$B$12:$B$17,NANS取り込みシート!$AF118)=1,データとりまとめシート!$W$24,IF(COUNTIF(データとりまとめシート!$B$3:$B$8,NANS取り込みシート!$AF118)=1,データとりまとめシート!$W$25,IF(COUNTIF(データとりまとめシート!$H$12:$H$17,NANS取り込みシート!$AF118)=1,データとりまとめシート!$W$26,IF(COUNTIF(データとりまとめシート!$H$3:$H$8,NANS取り込みシート!$AF118)=1,データとりまとめシート!$W$27,"")))))</f>
        <v/>
      </c>
      <c r="BE118" s="264" t="str">
        <f>IF(BD118=データとりまとめシート!$W$24,IF(データとりまとめシート!$E$12="","",データとりまとめシート!$E$12),"")&amp;IF(BD118=データとりまとめシート!$W$25,IF(データとりまとめシート!$E$3="","",データとりまとめシート!$E$3),"")&amp;IF(BD118=データとりまとめシート!$W$26,IF(データとりまとめシート!$K$12="","",データとりまとめシート!$K$12),"")&amp;IF(BD118=データとりまとめシート!$W$27,IF(データとりまとめシート!$K$3="","",データとりまとめシート!$K$3),"")</f>
        <v/>
      </c>
      <c r="BF118" s="178" t="str">
        <f t="shared" si="22"/>
        <v/>
      </c>
      <c r="BG118" s="178" t="str">
        <f t="shared" si="23"/>
        <v/>
      </c>
    </row>
    <row r="119" spans="1:59">
      <c r="A119" s="178" t="str">
        <f>IF(選手情報入力シート!A119="","",選手情報入力シート!A119)</f>
        <v/>
      </c>
      <c r="B119" s="178" t="str">
        <f>IF($A119="","",所属情報入力シート!$A$2)</f>
        <v/>
      </c>
      <c r="C119" s="178"/>
      <c r="D119" s="178"/>
      <c r="E119" s="178" t="str">
        <f>IF($A119="","",VLOOKUP($A119,選手情報入力シート!$A$3:$M$246,2,FALSE))</f>
        <v/>
      </c>
      <c r="F119" s="178" t="str">
        <f>IF($A119="","",VLOOKUP($A119,選手情報入力シート!$A$3:$M$246,3,FALSE)&amp;" "&amp;VLOOKUP($A119,選手情報入力シート!$A$3:$M$246,4,FALSE))</f>
        <v/>
      </c>
      <c r="G119" s="178" t="str">
        <f>IF($A119="","",ASC(VLOOKUP($A119,選手情報入力シート!$A$3:$M$246,5,FALSE)))</f>
        <v/>
      </c>
      <c r="H119" s="178"/>
      <c r="I119" s="178" t="str">
        <f>IF($A119="","",ASC(VLOOKUP($A119,選手情報入力シート!$A$3:$M$246,6,FALSE)))</f>
        <v/>
      </c>
      <c r="J119" s="178" t="str">
        <f>IF($A119="","",VLOOKUP($A119,選手情報入力シート!$A$3:$M$246,7,FALSE))</f>
        <v/>
      </c>
      <c r="K119" s="178" t="str">
        <f>IF($A119="","",VLOOKUP($A119,選手情報入力シート!$A$3:$M$246,8,FALSE))</f>
        <v/>
      </c>
      <c r="L119" s="178" t="str">
        <f>IF($A119="","",VLOOKUP($A119,選手情報入力シート!$A$3:$M$246,9,FALSE))</f>
        <v/>
      </c>
      <c r="M119" s="178" t="str">
        <f>IF($A119="","",YEAR(VLOOKUP($A119,選手情報入力シート!$A$3:$M$246,10,FALSE)))</f>
        <v/>
      </c>
      <c r="N119" s="265" t="str">
        <f>IF($A119="","",IF(MONTH(VLOOKUP($A119,選手情報入力シート!$A$3:$M$246,10,FALSE))&lt;10,"0"&amp;MONTH(VLOOKUP($A119,選手情報入力シート!$A$3:$M$246,10,FALSE))*100+DAY(VLOOKUP($A119,選手情報入力シート!$A$3:$M$246,10,FALSE)),MONTH(VLOOKUP($A119,選手情報入力シート!$A$3:$M$246,10,FALSE))*100+DAY(VLOOKUP($A119,選手情報入力シート!$A$3:$M$246,10,FALSE))))</f>
        <v/>
      </c>
      <c r="O119" s="178" t="str">
        <f>IF($A119="","",VLOOKUP($A119,選手情報入力シート!$A$3:$M$246,12,FALSE))</f>
        <v/>
      </c>
      <c r="P119" s="178" t="str">
        <f>IF($A119="","",VLOOKUP($A119,選手情報入力シート!$A$3:$M$246,11,FALSE))</f>
        <v/>
      </c>
      <c r="AF119" s="178" t="str">
        <f>IF(データとりまとめシート!$A138="","",データとりまとめシート!$A138)</f>
        <v/>
      </c>
      <c r="AG119" s="178" t="str">
        <f>IF($AF119="","",VLOOKUP($AF119,NANS取り込みシート!$A:$P,2,FALSE))</f>
        <v/>
      </c>
      <c r="AH119" s="178"/>
      <c r="AI119" s="178"/>
      <c r="AJ119" s="178" t="str">
        <f>IF($AF119="","",VLOOKUP($AF119,NANS取り込みシート!$A:$P,5,FALSE))</f>
        <v/>
      </c>
      <c r="AK119" s="178" t="str">
        <f>IF($AF119="","",VLOOKUP($AF119,NANS取り込みシート!$A:$P,6,FALSE))</f>
        <v/>
      </c>
      <c r="AL119" s="178" t="str">
        <f>IF($AF119="","",VLOOKUP($AF119,NANS取り込みシート!$A:$P,7,FALSE))</f>
        <v/>
      </c>
      <c r="AM119" s="178"/>
      <c r="AN119" s="178" t="str">
        <f>IF($AF119="","",VLOOKUP($AF119,NANS取り込みシート!$A:$P,9,FALSE))</f>
        <v/>
      </c>
      <c r="AO119" s="178" t="str">
        <f>IF($AF119="","",VLOOKUP($AF119,NANS取り込みシート!$A:$P,10,FALSE))</f>
        <v/>
      </c>
      <c r="AP119" s="178" t="str">
        <f>IF($AF119="","",VLOOKUP($AF119,NANS取り込みシート!$A:$P,11,FALSE))</f>
        <v/>
      </c>
      <c r="AQ119" s="178" t="str">
        <f>IF($AF119="","",VLOOKUP($AF119,NANS取り込みシート!$A:$P,12,FALSE))</f>
        <v/>
      </c>
      <c r="AR119" s="178" t="str">
        <f>IF($AF119="","",VLOOKUP($AF119,NANS取り込みシート!$A:$P,13,FALSE))</f>
        <v/>
      </c>
      <c r="AS119" s="265" t="str">
        <f>IF($AF119="","",VLOOKUP($AF119,NANS取り込みシート!$A:$P,14,FALSE))</f>
        <v/>
      </c>
      <c r="AT119" s="178" t="str">
        <f>IF($AF119="","",VLOOKUP($AF119,NANS取り込みシート!$A:$P,15,FALSE))</f>
        <v/>
      </c>
      <c r="AU119" s="265" t="str">
        <f>IF($AF119="","",VLOOKUP($AF119,NANS取り込みシート!$A:$P,16,FALSE))</f>
        <v/>
      </c>
      <c r="AV119" s="178" t="str">
        <f>IF(データとりまとめシート!$E138="","",データとりまとめシート!$E138)</f>
        <v/>
      </c>
      <c r="AW119" s="264" t="str">
        <f>IF(データとりまとめシート!$G138="","",データとりまとめシート!$G138)</f>
        <v/>
      </c>
      <c r="AX119" s="178" t="str">
        <f t="shared" si="18"/>
        <v/>
      </c>
      <c r="AY119" s="178" t="str">
        <f t="shared" si="19"/>
        <v/>
      </c>
      <c r="AZ119" s="178" t="str">
        <f>IF(データとりまとめシート!$I138="","",データとりまとめシート!$I138)</f>
        <v/>
      </c>
      <c r="BA119" s="264" t="str">
        <f>IF(データとりまとめシート!$K138="","",データとりまとめシート!$K138)</f>
        <v/>
      </c>
      <c r="BB119" s="178" t="str">
        <f t="shared" si="20"/>
        <v/>
      </c>
      <c r="BC119" s="178" t="str">
        <f t="shared" si="21"/>
        <v/>
      </c>
      <c r="BD119" s="178" t="str">
        <f>IF($AF119="","",IF(COUNTIF(データとりまとめシート!$B$12:$B$17,NANS取り込みシート!$AF119)=1,データとりまとめシート!$W$24,IF(COUNTIF(データとりまとめシート!$B$3:$B$8,NANS取り込みシート!$AF119)=1,データとりまとめシート!$W$25,IF(COUNTIF(データとりまとめシート!$H$12:$H$17,NANS取り込みシート!$AF119)=1,データとりまとめシート!$W$26,IF(COUNTIF(データとりまとめシート!$H$3:$H$8,NANS取り込みシート!$AF119)=1,データとりまとめシート!$W$27,"")))))</f>
        <v/>
      </c>
      <c r="BE119" s="264" t="str">
        <f>IF(BD119=データとりまとめシート!$W$24,IF(データとりまとめシート!$E$12="","",データとりまとめシート!$E$12),"")&amp;IF(BD119=データとりまとめシート!$W$25,IF(データとりまとめシート!$E$3="","",データとりまとめシート!$E$3),"")&amp;IF(BD119=データとりまとめシート!$W$26,IF(データとりまとめシート!$K$12="","",データとりまとめシート!$K$12),"")&amp;IF(BD119=データとりまとめシート!$W$27,IF(データとりまとめシート!$K$3="","",データとりまとめシート!$K$3),"")</f>
        <v/>
      </c>
      <c r="BF119" s="178" t="str">
        <f t="shared" si="22"/>
        <v/>
      </c>
      <c r="BG119" s="178" t="str">
        <f t="shared" si="23"/>
        <v/>
      </c>
    </row>
    <row r="120" spans="1:59">
      <c r="A120" s="178" t="str">
        <f>IF(選手情報入力シート!A120="","",選手情報入力シート!A120)</f>
        <v/>
      </c>
      <c r="B120" s="178" t="str">
        <f>IF($A120="","",所属情報入力シート!$A$2)</f>
        <v/>
      </c>
      <c r="C120" s="178"/>
      <c r="D120" s="178"/>
      <c r="E120" s="178" t="str">
        <f>IF($A120="","",VLOOKUP($A120,選手情報入力シート!$A$3:$M$246,2,FALSE))</f>
        <v/>
      </c>
      <c r="F120" s="178" t="str">
        <f>IF($A120="","",VLOOKUP($A120,選手情報入力シート!$A$3:$M$246,3,FALSE)&amp;" "&amp;VLOOKUP($A120,選手情報入力シート!$A$3:$M$246,4,FALSE))</f>
        <v/>
      </c>
      <c r="G120" s="178" t="str">
        <f>IF($A120="","",ASC(VLOOKUP($A120,選手情報入力シート!$A$3:$M$246,5,FALSE)))</f>
        <v/>
      </c>
      <c r="H120" s="178"/>
      <c r="I120" s="178" t="str">
        <f>IF($A120="","",ASC(VLOOKUP($A120,選手情報入力シート!$A$3:$M$246,6,FALSE)))</f>
        <v/>
      </c>
      <c r="J120" s="178" t="str">
        <f>IF($A120="","",VLOOKUP($A120,選手情報入力シート!$A$3:$M$246,7,FALSE))</f>
        <v/>
      </c>
      <c r="K120" s="178" t="str">
        <f>IF($A120="","",VLOOKUP($A120,選手情報入力シート!$A$3:$M$246,8,FALSE))</f>
        <v/>
      </c>
      <c r="L120" s="178" t="str">
        <f>IF($A120="","",VLOOKUP($A120,選手情報入力シート!$A$3:$M$246,9,FALSE))</f>
        <v/>
      </c>
      <c r="M120" s="178" t="str">
        <f>IF($A120="","",YEAR(VLOOKUP($A120,選手情報入力シート!$A$3:$M$246,10,FALSE)))</f>
        <v/>
      </c>
      <c r="N120" s="265" t="str">
        <f>IF($A120="","",IF(MONTH(VLOOKUP($A120,選手情報入力シート!$A$3:$M$246,10,FALSE))&lt;10,"0"&amp;MONTH(VLOOKUP($A120,選手情報入力シート!$A$3:$M$246,10,FALSE))*100+DAY(VLOOKUP($A120,選手情報入力シート!$A$3:$M$246,10,FALSE)),MONTH(VLOOKUP($A120,選手情報入力シート!$A$3:$M$246,10,FALSE))*100+DAY(VLOOKUP($A120,選手情報入力シート!$A$3:$M$246,10,FALSE))))</f>
        <v/>
      </c>
      <c r="O120" s="178" t="str">
        <f>IF($A120="","",VLOOKUP($A120,選手情報入力シート!$A$3:$M$246,12,FALSE))</f>
        <v/>
      </c>
      <c r="P120" s="178" t="str">
        <f>IF($A120="","",VLOOKUP($A120,選手情報入力シート!$A$3:$M$246,11,FALSE))</f>
        <v/>
      </c>
      <c r="AF120" s="178" t="str">
        <f>IF(データとりまとめシート!$A139="","",データとりまとめシート!$A139)</f>
        <v/>
      </c>
      <c r="AG120" s="178" t="str">
        <f>IF($AF120="","",VLOOKUP($AF120,NANS取り込みシート!$A:$P,2,FALSE))</f>
        <v/>
      </c>
      <c r="AH120" s="178"/>
      <c r="AI120" s="178"/>
      <c r="AJ120" s="178" t="str">
        <f>IF($AF120="","",VLOOKUP($AF120,NANS取り込みシート!$A:$P,5,FALSE))</f>
        <v/>
      </c>
      <c r="AK120" s="178" t="str">
        <f>IF($AF120="","",VLOOKUP($AF120,NANS取り込みシート!$A:$P,6,FALSE))</f>
        <v/>
      </c>
      <c r="AL120" s="178" t="str">
        <f>IF($AF120="","",VLOOKUP($AF120,NANS取り込みシート!$A:$P,7,FALSE))</f>
        <v/>
      </c>
      <c r="AM120" s="178"/>
      <c r="AN120" s="178" t="str">
        <f>IF($AF120="","",VLOOKUP($AF120,NANS取り込みシート!$A:$P,9,FALSE))</f>
        <v/>
      </c>
      <c r="AO120" s="178" t="str">
        <f>IF($AF120="","",VLOOKUP($AF120,NANS取り込みシート!$A:$P,10,FALSE))</f>
        <v/>
      </c>
      <c r="AP120" s="178" t="str">
        <f>IF($AF120="","",VLOOKUP($AF120,NANS取り込みシート!$A:$P,11,FALSE))</f>
        <v/>
      </c>
      <c r="AQ120" s="178" t="str">
        <f>IF($AF120="","",VLOOKUP($AF120,NANS取り込みシート!$A:$P,12,FALSE))</f>
        <v/>
      </c>
      <c r="AR120" s="178" t="str">
        <f>IF($AF120="","",VLOOKUP($AF120,NANS取り込みシート!$A:$P,13,FALSE))</f>
        <v/>
      </c>
      <c r="AS120" s="265" t="str">
        <f>IF($AF120="","",VLOOKUP($AF120,NANS取り込みシート!$A:$P,14,FALSE))</f>
        <v/>
      </c>
      <c r="AT120" s="178" t="str">
        <f>IF($AF120="","",VLOOKUP($AF120,NANS取り込みシート!$A:$P,15,FALSE))</f>
        <v/>
      </c>
      <c r="AU120" s="265" t="str">
        <f>IF($AF120="","",VLOOKUP($AF120,NANS取り込みシート!$A:$P,16,FALSE))</f>
        <v/>
      </c>
      <c r="AV120" s="178" t="str">
        <f>IF(データとりまとめシート!$E139="","",データとりまとめシート!$E139)</f>
        <v/>
      </c>
      <c r="AW120" s="264" t="str">
        <f>IF(データとりまとめシート!$G139="","",データとりまとめシート!$G139)</f>
        <v/>
      </c>
      <c r="AX120" s="178" t="str">
        <f t="shared" si="18"/>
        <v/>
      </c>
      <c r="AY120" s="178" t="str">
        <f t="shared" si="19"/>
        <v/>
      </c>
      <c r="AZ120" s="178" t="str">
        <f>IF(データとりまとめシート!$I139="","",データとりまとめシート!$I139)</f>
        <v/>
      </c>
      <c r="BA120" s="264" t="str">
        <f>IF(データとりまとめシート!$K139="","",データとりまとめシート!$K139)</f>
        <v/>
      </c>
      <c r="BB120" s="178" t="str">
        <f t="shared" si="20"/>
        <v/>
      </c>
      <c r="BC120" s="178" t="str">
        <f t="shared" si="21"/>
        <v/>
      </c>
      <c r="BD120" s="178" t="str">
        <f>IF($AF120="","",IF(COUNTIF(データとりまとめシート!$B$12:$B$17,NANS取り込みシート!$AF120)=1,データとりまとめシート!$W$24,IF(COUNTIF(データとりまとめシート!$B$3:$B$8,NANS取り込みシート!$AF120)=1,データとりまとめシート!$W$25,IF(COUNTIF(データとりまとめシート!$H$12:$H$17,NANS取り込みシート!$AF120)=1,データとりまとめシート!$W$26,IF(COUNTIF(データとりまとめシート!$H$3:$H$8,NANS取り込みシート!$AF120)=1,データとりまとめシート!$W$27,"")))))</f>
        <v/>
      </c>
      <c r="BE120" s="264" t="str">
        <f>IF(BD120=データとりまとめシート!$W$24,IF(データとりまとめシート!$E$12="","",データとりまとめシート!$E$12),"")&amp;IF(BD120=データとりまとめシート!$W$25,IF(データとりまとめシート!$E$3="","",データとりまとめシート!$E$3),"")&amp;IF(BD120=データとりまとめシート!$W$26,IF(データとりまとめシート!$K$12="","",データとりまとめシート!$K$12),"")&amp;IF(BD120=データとりまとめシート!$W$27,IF(データとりまとめシート!$K$3="","",データとりまとめシート!$K$3),"")</f>
        <v/>
      </c>
      <c r="BF120" s="178" t="str">
        <f t="shared" si="22"/>
        <v/>
      </c>
      <c r="BG120" s="178" t="str">
        <f t="shared" si="23"/>
        <v/>
      </c>
    </row>
    <row r="121" spans="1:59">
      <c r="A121" s="178" t="str">
        <f>IF(選手情報入力シート!A121="","",選手情報入力シート!A121)</f>
        <v/>
      </c>
      <c r="B121" s="178" t="str">
        <f>IF($A121="","",所属情報入力シート!$A$2)</f>
        <v/>
      </c>
      <c r="C121" s="178"/>
      <c r="D121" s="178"/>
      <c r="E121" s="178" t="str">
        <f>IF($A121="","",VLOOKUP($A121,選手情報入力シート!$A$3:$M$246,2,FALSE))</f>
        <v/>
      </c>
      <c r="F121" s="178" t="str">
        <f>IF($A121="","",VLOOKUP($A121,選手情報入力シート!$A$3:$M$246,3,FALSE)&amp;" "&amp;VLOOKUP($A121,選手情報入力シート!$A$3:$M$246,4,FALSE))</f>
        <v/>
      </c>
      <c r="G121" s="178" t="str">
        <f>IF($A121="","",ASC(VLOOKUP($A121,選手情報入力シート!$A$3:$M$246,5,FALSE)))</f>
        <v/>
      </c>
      <c r="H121" s="178"/>
      <c r="I121" s="178" t="str">
        <f>IF($A121="","",ASC(VLOOKUP($A121,選手情報入力シート!$A$3:$M$246,6,FALSE)))</f>
        <v/>
      </c>
      <c r="J121" s="178" t="str">
        <f>IF($A121="","",VLOOKUP($A121,選手情報入力シート!$A$3:$M$246,7,FALSE))</f>
        <v/>
      </c>
      <c r="K121" s="178" t="str">
        <f>IF($A121="","",VLOOKUP($A121,選手情報入力シート!$A$3:$M$246,8,FALSE))</f>
        <v/>
      </c>
      <c r="L121" s="178" t="str">
        <f>IF($A121="","",VLOOKUP($A121,選手情報入力シート!$A$3:$M$246,9,FALSE))</f>
        <v/>
      </c>
      <c r="M121" s="178" t="str">
        <f>IF($A121="","",YEAR(VLOOKUP($A121,選手情報入力シート!$A$3:$M$246,10,FALSE)))</f>
        <v/>
      </c>
      <c r="N121" s="265" t="str">
        <f>IF($A121="","",IF(MONTH(VLOOKUP($A121,選手情報入力シート!$A$3:$M$246,10,FALSE))&lt;10,"0"&amp;MONTH(VLOOKUP($A121,選手情報入力シート!$A$3:$M$246,10,FALSE))*100+DAY(VLOOKUP($A121,選手情報入力シート!$A$3:$M$246,10,FALSE)),MONTH(VLOOKUP($A121,選手情報入力シート!$A$3:$M$246,10,FALSE))*100+DAY(VLOOKUP($A121,選手情報入力シート!$A$3:$M$246,10,FALSE))))</f>
        <v/>
      </c>
      <c r="O121" s="178" t="str">
        <f>IF($A121="","",VLOOKUP($A121,選手情報入力シート!$A$3:$M$246,12,FALSE))</f>
        <v/>
      </c>
      <c r="P121" s="178" t="str">
        <f>IF($A121="","",VLOOKUP($A121,選手情報入力シート!$A$3:$M$246,11,FALSE))</f>
        <v/>
      </c>
      <c r="AF121" s="178" t="str">
        <f>IF(データとりまとめシート!$A140="","",データとりまとめシート!$A140)</f>
        <v/>
      </c>
      <c r="AG121" s="178" t="str">
        <f>IF($AF121="","",VLOOKUP($AF121,NANS取り込みシート!$A:$P,2,FALSE))</f>
        <v/>
      </c>
      <c r="AH121" s="178"/>
      <c r="AI121" s="178"/>
      <c r="AJ121" s="178" t="str">
        <f>IF($AF121="","",VLOOKUP($AF121,NANS取り込みシート!$A:$P,5,FALSE))</f>
        <v/>
      </c>
      <c r="AK121" s="178" t="str">
        <f>IF($AF121="","",VLOOKUP($AF121,NANS取り込みシート!$A:$P,6,FALSE))</f>
        <v/>
      </c>
      <c r="AL121" s="178" t="str">
        <f>IF($AF121="","",VLOOKUP($AF121,NANS取り込みシート!$A:$P,7,FALSE))</f>
        <v/>
      </c>
      <c r="AM121" s="178"/>
      <c r="AN121" s="178" t="str">
        <f>IF($AF121="","",VLOOKUP($AF121,NANS取り込みシート!$A:$P,9,FALSE))</f>
        <v/>
      </c>
      <c r="AO121" s="178" t="str">
        <f>IF($AF121="","",VLOOKUP($AF121,NANS取り込みシート!$A:$P,10,FALSE))</f>
        <v/>
      </c>
      <c r="AP121" s="178" t="str">
        <f>IF($AF121="","",VLOOKUP($AF121,NANS取り込みシート!$A:$P,11,FALSE))</f>
        <v/>
      </c>
      <c r="AQ121" s="178" t="str">
        <f>IF($AF121="","",VLOOKUP($AF121,NANS取り込みシート!$A:$P,12,FALSE))</f>
        <v/>
      </c>
      <c r="AR121" s="178" t="str">
        <f>IF($AF121="","",VLOOKUP($AF121,NANS取り込みシート!$A:$P,13,FALSE))</f>
        <v/>
      </c>
      <c r="AS121" s="265" t="str">
        <f>IF($AF121="","",VLOOKUP($AF121,NANS取り込みシート!$A:$P,14,FALSE))</f>
        <v/>
      </c>
      <c r="AT121" s="178" t="str">
        <f>IF($AF121="","",VLOOKUP($AF121,NANS取り込みシート!$A:$P,15,FALSE))</f>
        <v/>
      </c>
      <c r="AU121" s="265" t="str">
        <f>IF($AF121="","",VLOOKUP($AF121,NANS取り込みシート!$A:$P,16,FALSE))</f>
        <v/>
      </c>
      <c r="AV121" s="178" t="str">
        <f>IF(データとりまとめシート!$E140="","",データとりまとめシート!$E140)</f>
        <v/>
      </c>
      <c r="AW121" s="264" t="str">
        <f>IF(データとりまとめシート!$G140="","",データとりまとめシート!$G140)</f>
        <v/>
      </c>
      <c r="AX121" s="178" t="str">
        <f t="shared" si="18"/>
        <v/>
      </c>
      <c r="AY121" s="178" t="str">
        <f t="shared" si="19"/>
        <v/>
      </c>
      <c r="AZ121" s="178" t="str">
        <f>IF(データとりまとめシート!$I140="","",データとりまとめシート!$I140)</f>
        <v/>
      </c>
      <c r="BA121" s="264" t="str">
        <f>IF(データとりまとめシート!$K140="","",データとりまとめシート!$K140)</f>
        <v/>
      </c>
      <c r="BB121" s="178" t="str">
        <f t="shared" si="20"/>
        <v/>
      </c>
      <c r="BC121" s="178" t="str">
        <f t="shared" si="21"/>
        <v/>
      </c>
      <c r="BD121" s="178" t="str">
        <f>IF($AF121="","",IF(COUNTIF(データとりまとめシート!$B$12:$B$17,NANS取り込みシート!$AF121)=1,データとりまとめシート!$W$24,IF(COUNTIF(データとりまとめシート!$B$3:$B$8,NANS取り込みシート!$AF121)=1,データとりまとめシート!$W$25,IF(COUNTIF(データとりまとめシート!$H$12:$H$17,NANS取り込みシート!$AF121)=1,データとりまとめシート!$W$26,IF(COUNTIF(データとりまとめシート!$H$3:$H$8,NANS取り込みシート!$AF121)=1,データとりまとめシート!$W$27,"")))))</f>
        <v/>
      </c>
      <c r="BE121" s="264" t="str">
        <f>IF(BD121=データとりまとめシート!$W$24,IF(データとりまとめシート!$E$12="","",データとりまとめシート!$E$12),"")&amp;IF(BD121=データとりまとめシート!$W$25,IF(データとりまとめシート!$E$3="","",データとりまとめシート!$E$3),"")&amp;IF(BD121=データとりまとめシート!$W$26,IF(データとりまとめシート!$K$12="","",データとりまとめシート!$K$12),"")&amp;IF(BD121=データとりまとめシート!$W$27,IF(データとりまとめシート!$K$3="","",データとりまとめシート!$K$3),"")</f>
        <v/>
      </c>
      <c r="BF121" s="178" t="str">
        <f t="shared" si="22"/>
        <v/>
      </c>
      <c r="BG121" s="178" t="str">
        <f t="shared" si="23"/>
        <v/>
      </c>
    </row>
    <row r="122" spans="1:59">
      <c r="A122" s="178" t="str">
        <f>IF(選手情報入力シート!A122="","",選手情報入力シート!A122)</f>
        <v/>
      </c>
      <c r="B122" s="178" t="str">
        <f>IF($A122="","",所属情報入力シート!$A$2)</f>
        <v/>
      </c>
      <c r="C122" s="178"/>
      <c r="D122" s="178"/>
      <c r="E122" s="178" t="str">
        <f>IF($A122="","",VLOOKUP($A122,選手情報入力シート!$A$3:$M$246,2,FALSE))</f>
        <v/>
      </c>
      <c r="F122" s="178" t="str">
        <f>IF($A122="","",VLOOKUP($A122,選手情報入力シート!$A$3:$M$246,3,FALSE)&amp;" "&amp;VLOOKUP($A122,選手情報入力シート!$A$3:$M$246,4,FALSE))</f>
        <v/>
      </c>
      <c r="G122" s="178" t="str">
        <f>IF($A122="","",ASC(VLOOKUP($A122,選手情報入力シート!$A$3:$M$246,5,FALSE)))</f>
        <v/>
      </c>
      <c r="H122" s="178"/>
      <c r="I122" s="178" t="str">
        <f>IF($A122="","",ASC(VLOOKUP($A122,選手情報入力シート!$A$3:$M$246,6,FALSE)))</f>
        <v/>
      </c>
      <c r="J122" s="178" t="str">
        <f>IF($A122="","",VLOOKUP($A122,選手情報入力シート!$A$3:$M$246,7,FALSE))</f>
        <v/>
      </c>
      <c r="K122" s="178" t="str">
        <f>IF($A122="","",VLOOKUP($A122,選手情報入力シート!$A$3:$M$246,8,FALSE))</f>
        <v/>
      </c>
      <c r="L122" s="178" t="str">
        <f>IF($A122="","",VLOOKUP($A122,選手情報入力シート!$A$3:$M$246,9,FALSE))</f>
        <v/>
      </c>
      <c r="M122" s="178" t="str">
        <f>IF($A122="","",YEAR(VLOOKUP($A122,選手情報入力シート!$A$3:$M$246,10,FALSE)))</f>
        <v/>
      </c>
      <c r="N122" s="265" t="str">
        <f>IF($A122="","",IF(MONTH(VLOOKUP($A122,選手情報入力シート!$A$3:$M$246,10,FALSE))&lt;10,"0"&amp;MONTH(VLOOKUP($A122,選手情報入力シート!$A$3:$M$246,10,FALSE))*100+DAY(VLOOKUP($A122,選手情報入力シート!$A$3:$M$246,10,FALSE)),MONTH(VLOOKUP($A122,選手情報入力シート!$A$3:$M$246,10,FALSE))*100+DAY(VLOOKUP($A122,選手情報入力シート!$A$3:$M$246,10,FALSE))))</f>
        <v/>
      </c>
      <c r="O122" s="178" t="str">
        <f>IF($A122="","",VLOOKUP($A122,選手情報入力シート!$A$3:$M$246,12,FALSE))</f>
        <v/>
      </c>
      <c r="P122" s="178" t="str">
        <f>IF($A122="","",VLOOKUP($A122,選手情報入力シート!$A$3:$M$246,11,FALSE))</f>
        <v/>
      </c>
      <c r="AF122" s="178" t="str">
        <f>IF(データとりまとめシート!$A141="","",データとりまとめシート!$A141)</f>
        <v/>
      </c>
      <c r="AG122" s="178" t="str">
        <f>IF($AF122="","",VLOOKUP($AF122,NANS取り込みシート!$A:$P,2,FALSE))</f>
        <v/>
      </c>
      <c r="AH122" s="178"/>
      <c r="AI122" s="178"/>
      <c r="AJ122" s="178" t="str">
        <f>IF($AF122="","",VLOOKUP($AF122,NANS取り込みシート!$A:$P,5,FALSE))</f>
        <v/>
      </c>
      <c r="AK122" s="178" t="str">
        <f>IF($AF122="","",VLOOKUP($AF122,NANS取り込みシート!$A:$P,6,FALSE))</f>
        <v/>
      </c>
      <c r="AL122" s="178" t="str">
        <f>IF($AF122="","",VLOOKUP($AF122,NANS取り込みシート!$A:$P,7,FALSE))</f>
        <v/>
      </c>
      <c r="AM122" s="178"/>
      <c r="AN122" s="178" t="str">
        <f>IF($AF122="","",VLOOKUP($AF122,NANS取り込みシート!$A:$P,9,FALSE))</f>
        <v/>
      </c>
      <c r="AO122" s="178" t="str">
        <f>IF($AF122="","",VLOOKUP($AF122,NANS取り込みシート!$A:$P,10,FALSE))</f>
        <v/>
      </c>
      <c r="AP122" s="178" t="str">
        <f>IF($AF122="","",VLOOKUP($AF122,NANS取り込みシート!$A:$P,11,FALSE))</f>
        <v/>
      </c>
      <c r="AQ122" s="178" t="str">
        <f>IF($AF122="","",VLOOKUP($AF122,NANS取り込みシート!$A:$P,12,FALSE))</f>
        <v/>
      </c>
      <c r="AR122" s="178" t="str">
        <f>IF($AF122="","",VLOOKUP($AF122,NANS取り込みシート!$A:$P,13,FALSE))</f>
        <v/>
      </c>
      <c r="AS122" s="265" t="str">
        <f>IF($AF122="","",VLOOKUP($AF122,NANS取り込みシート!$A:$P,14,FALSE))</f>
        <v/>
      </c>
      <c r="AT122" s="178" t="str">
        <f>IF($AF122="","",VLOOKUP($AF122,NANS取り込みシート!$A:$P,15,FALSE))</f>
        <v/>
      </c>
      <c r="AU122" s="265" t="str">
        <f>IF($AF122="","",VLOOKUP($AF122,NANS取り込みシート!$A:$P,16,FALSE))</f>
        <v/>
      </c>
      <c r="AV122" s="178" t="str">
        <f>IF(データとりまとめシート!$E141="","",データとりまとめシート!$E141)</f>
        <v/>
      </c>
      <c r="AW122" s="264" t="str">
        <f>IF(データとりまとめシート!$G141="","",データとりまとめシート!$G141)</f>
        <v/>
      </c>
      <c r="AX122" s="178" t="str">
        <f t="shared" si="18"/>
        <v/>
      </c>
      <c r="AY122" s="178" t="str">
        <f t="shared" si="19"/>
        <v/>
      </c>
      <c r="AZ122" s="178" t="str">
        <f>IF(データとりまとめシート!$I141="","",データとりまとめシート!$I141)</f>
        <v/>
      </c>
      <c r="BA122" s="264" t="str">
        <f>IF(データとりまとめシート!$K141="","",データとりまとめシート!$K141)</f>
        <v/>
      </c>
      <c r="BB122" s="178" t="str">
        <f t="shared" si="20"/>
        <v/>
      </c>
      <c r="BC122" s="178" t="str">
        <f t="shared" si="21"/>
        <v/>
      </c>
      <c r="BD122" s="178" t="str">
        <f>IF($AF122="","",IF(COUNTIF(データとりまとめシート!$B$12:$B$17,NANS取り込みシート!$AF122)=1,データとりまとめシート!$W$24,IF(COUNTIF(データとりまとめシート!$B$3:$B$8,NANS取り込みシート!$AF122)=1,データとりまとめシート!$W$25,IF(COUNTIF(データとりまとめシート!$H$12:$H$17,NANS取り込みシート!$AF122)=1,データとりまとめシート!$W$26,IF(COUNTIF(データとりまとめシート!$H$3:$H$8,NANS取り込みシート!$AF122)=1,データとりまとめシート!$W$27,"")))))</f>
        <v/>
      </c>
      <c r="BE122" s="264" t="str">
        <f>IF(BD122=データとりまとめシート!$W$24,IF(データとりまとめシート!$E$12="","",データとりまとめシート!$E$12),"")&amp;IF(BD122=データとりまとめシート!$W$25,IF(データとりまとめシート!$E$3="","",データとりまとめシート!$E$3),"")&amp;IF(BD122=データとりまとめシート!$W$26,IF(データとりまとめシート!$K$12="","",データとりまとめシート!$K$12),"")&amp;IF(BD122=データとりまとめシート!$W$27,IF(データとりまとめシート!$K$3="","",データとりまとめシート!$K$3),"")</f>
        <v/>
      </c>
      <c r="BF122" s="178" t="str">
        <f t="shared" si="22"/>
        <v/>
      </c>
      <c r="BG122" s="178" t="str">
        <f t="shared" si="23"/>
        <v/>
      </c>
    </row>
    <row r="123" spans="1:59">
      <c r="A123" s="178" t="str">
        <f>IF(選手情報入力シート!A123="","",選手情報入力シート!A123)</f>
        <v/>
      </c>
      <c r="B123" s="178" t="str">
        <f>IF($A123="","",所属情報入力シート!$A$2)</f>
        <v/>
      </c>
      <c r="C123" s="178"/>
      <c r="D123" s="178"/>
      <c r="E123" s="178" t="str">
        <f>IF($A123="","",VLOOKUP($A123,選手情報入力シート!$A$3:$M$246,2,FALSE))</f>
        <v/>
      </c>
      <c r="F123" s="178" t="str">
        <f>IF($A123="","",VLOOKUP($A123,選手情報入力シート!$A$3:$M$246,3,FALSE)&amp;" "&amp;VLOOKUP($A123,選手情報入力シート!$A$3:$M$246,4,FALSE))</f>
        <v/>
      </c>
      <c r="G123" s="178" t="str">
        <f>IF($A123="","",ASC(VLOOKUP($A123,選手情報入力シート!$A$3:$M$246,5,FALSE)))</f>
        <v/>
      </c>
      <c r="H123" s="178"/>
      <c r="I123" s="178" t="str">
        <f>IF($A123="","",ASC(VLOOKUP($A123,選手情報入力シート!$A$3:$M$246,6,FALSE)))</f>
        <v/>
      </c>
      <c r="J123" s="178" t="str">
        <f>IF($A123="","",VLOOKUP($A123,選手情報入力シート!$A$3:$M$246,7,FALSE))</f>
        <v/>
      </c>
      <c r="K123" s="178" t="str">
        <f>IF($A123="","",VLOOKUP($A123,選手情報入力シート!$A$3:$M$246,8,FALSE))</f>
        <v/>
      </c>
      <c r="L123" s="178" t="str">
        <f>IF($A123="","",VLOOKUP($A123,選手情報入力シート!$A$3:$M$246,9,FALSE))</f>
        <v/>
      </c>
      <c r="M123" s="178" t="str">
        <f>IF($A123="","",YEAR(VLOOKUP($A123,選手情報入力シート!$A$3:$M$246,10,FALSE)))</f>
        <v/>
      </c>
      <c r="N123" s="265" t="str">
        <f>IF($A123="","",IF(MONTH(VLOOKUP($A123,選手情報入力シート!$A$3:$M$246,10,FALSE))&lt;10,"0"&amp;MONTH(VLOOKUP($A123,選手情報入力シート!$A$3:$M$246,10,FALSE))*100+DAY(VLOOKUP($A123,選手情報入力シート!$A$3:$M$246,10,FALSE)),MONTH(VLOOKUP($A123,選手情報入力シート!$A$3:$M$246,10,FALSE))*100+DAY(VLOOKUP($A123,選手情報入力シート!$A$3:$M$246,10,FALSE))))</f>
        <v/>
      </c>
      <c r="O123" s="178" t="str">
        <f>IF($A123="","",VLOOKUP($A123,選手情報入力シート!$A$3:$M$246,12,FALSE))</f>
        <v/>
      </c>
      <c r="P123" s="178" t="str">
        <f>IF($A123="","",VLOOKUP($A123,選手情報入力シート!$A$3:$M$246,11,FALSE))</f>
        <v/>
      </c>
      <c r="AF123" s="178" t="str">
        <f>IF(データとりまとめシート!$A142="","",データとりまとめシート!$A142)</f>
        <v/>
      </c>
      <c r="AG123" s="178" t="str">
        <f>IF($AF123="","",VLOOKUP($AF123,NANS取り込みシート!$A:$P,2,FALSE))</f>
        <v/>
      </c>
      <c r="AH123" s="178"/>
      <c r="AI123" s="178"/>
      <c r="AJ123" s="178" t="str">
        <f>IF($AF123="","",VLOOKUP($AF123,NANS取り込みシート!$A:$P,5,FALSE))</f>
        <v/>
      </c>
      <c r="AK123" s="178" t="str">
        <f>IF($AF123="","",VLOOKUP($AF123,NANS取り込みシート!$A:$P,6,FALSE))</f>
        <v/>
      </c>
      <c r="AL123" s="178" t="str">
        <f>IF($AF123="","",VLOOKUP($AF123,NANS取り込みシート!$A:$P,7,FALSE))</f>
        <v/>
      </c>
      <c r="AM123" s="178"/>
      <c r="AN123" s="178" t="str">
        <f>IF($AF123="","",VLOOKUP($AF123,NANS取り込みシート!$A:$P,9,FALSE))</f>
        <v/>
      </c>
      <c r="AO123" s="178" t="str">
        <f>IF($AF123="","",VLOOKUP($AF123,NANS取り込みシート!$A:$P,10,FALSE))</f>
        <v/>
      </c>
      <c r="AP123" s="178" t="str">
        <f>IF($AF123="","",VLOOKUP($AF123,NANS取り込みシート!$A:$P,11,FALSE))</f>
        <v/>
      </c>
      <c r="AQ123" s="178" t="str">
        <f>IF($AF123="","",VLOOKUP($AF123,NANS取り込みシート!$A:$P,12,FALSE))</f>
        <v/>
      </c>
      <c r="AR123" s="178" t="str">
        <f>IF($AF123="","",VLOOKUP($AF123,NANS取り込みシート!$A:$P,13,FALSE))</f>
        <v/>
      </c>
      <c r="AS123" s="265" t="str">
        <f>IF($AF123="","",VLOOKUP($AF123,NANS取り込みシート!$A:$P,14,FALSE))</f>
        <v/>
      </c>
      <c r="AT123" s="178" t="str">
        <f>IF($AF123="","",VLOOKUP($AF123,NANS取り込みシート!$A:$P,15,FALSE))</f>
        <v/>
      </c>
      <c r="AU123" s="265" t="str">
        <f>IF($AF123="","",VLOOKUP($AF123,NANS取り込みシート!$A:$P,16,FALSE))</f>
        <v/>
      </c>
      <c r="AV123" s="178" t="str">
        <f>IF(データとりまとめシート!$E142="","",データとりまとめシート!$E142)</f>
        <v/>
      </c>
      <c r="AW123" s="264" t="str">
        <f>IF(データとりまとめシート!$G142="","",データとりまとめシート!$G142)</f>
        <v/>
      </c>
      <c r="AX123" s="178" t="str">
        <f t="shared" si="18"/>
        <v/>
      </c>
      <c r="AY123" s="178" t="str">
        <f t="shared" si="19"/>
        <v/>
      </c>
      <c r="AZ123" s="178" t="str">
        <f>IF(データとりまとめシート!$I142="","",データとりまとめシート!$I142)</f>
        <v/>
      </c>
      <c r="BA123" s="264" t="str">
        <f>IF(データとりまとめシート!$K142="","",データとりまとめシート!$K142)</f>
        <v/>
      </c>
      <c r="BB123" s="178" t="str">
        <f t="shared" si="20"/>
        <v/>
      </c>
      <c r="BC123" s="178" t="str">
        <f t="shared" si="21"/>
        <v/>
      </c>
      <c r="BD123" s="178" t="str">
        <f>IF($AF123="","",IF(COUNTIF(データとりまとめシート!$B$12:$B$17,NANS取り込みシート!$AF123)=1,データとりまとめシート!$W$24,IF(COUNTIF(データとりまとめシート!$B$3:$B$8,NANS取り込みシート!$AF123)=1,データとりまとめシート!$W$25,IF(COUNTIF(データとりまとめシート!$H$12:$H$17,NANS取り込みシート!$AF123)=1,データとりまとめシート!$W$26,IF(COUNTIF(データとりまとめシート!$H$3:$H$8,NANS取り込みシート!$AF123)=1,データとりまとめシート!$W$27,"")))))</f>
        <v/>
      </c>
      <c r="BE123" s="264" t="str">
        <f>IF(BD123=データとりまとめシート!$W$24,IF(データとりまとめシート!$E$12="","",データとりまとめシート!$E$12),"")&amp;IF(BD123=データとりまとめシート!$W$25,IF(データとりまとめシート!$E$3="","",データとりまとめシート!$E$3),"")&amp;IF(BD123=データとりまとめシート!$W$26,IF(データとりまとめシート!$K$12="","",データとりまとめシート!$K$12),"")&amp;IF(BD123=データとりまとめシート!$W$27,IF(データとりまとめシート!$K$3="","",データとりまとめシート!$K$3),"")</f>
        <v/>
      </c>
      <c r="BF123" s="178" t="str">
        <f t="shared" si="22"/>
        <v/>
      </c>
      <c r="BG123" s="178" t="str">
        <f t="shared" si="23"/>
        <v/>
      </c>
    </row>
    <row r="124" spans="1:59">
      <c r="A124" s="178" t="str">
        <f>IF(選手情報入力シート!A124="","",選手情報入力シート!A124)</f>
        <v/>
      </c>
      <c r="B124" s="178" t="str">
        <f>IF($A124="","",所属情報入力シート!$A$2)</f>
        <v/>
      </c>
      <c r="C124" s="178"/>
      <c r="D124" s="178"/>
      <c r="E124" s="178" t="str">
        <f>IF($A124="","",VLOOKUP($A124,選手情報入力シート!$A$3:$M$246,2,FALSE))</f>
        <v/>
      </c>
      <c r="F124" s="178" t="str">
        <f>IF($A124="","",VLOOKUP($A124,選手情報入力シート!$A$3:$M$246,3,FALSE)&amp;" "&amp;VLOOKUP($A124,選手情報入力シート!$A$3:$M$246,4,FALSE))</f>
        <v/>
      </c>
      <c r="G124" s="178" t="str">
        <f>IF($A124="","",ASC(VLOOKUP($A124,選手情報入力シート!$A$3:$M$246,5,FALSE)))</f>
        <v/>
      </c>
      <c r="H124" s="178"/>
      <c r="I124" s="178" t="str">
        <f>IF($A124="","",ASC(VLOOKUP($A124,選手情報入力シート!$A$3:$M$246,6,FALSE)))</f>
        <v/>
      </c>
      <c r="J124" s="178" t="str">
        <f>IF($A124="","",VLOOKUP($A124,選手情報入力シート!$A$3:$M$246,7,FALSE))</f>
        <v/>
      </c>
      <c r="K124" s="178" t="str">
        <f>IF($A124="","",VLOOKUP($A124,選手情報入力シート!$A$3:$M$246,8,FALSE))</f>
        <v/>
      </c>
      <c r="L124" s="178" t="str">
        <f>IF($A124="","",VLOOKUP($A124,選手情報入力シート!$A$3:$M$246,9,FALSE))</f>
        <v/>
      </c>
      <c r="M124" s="178" t="str">
        <f>IF($A124="","",YEAR(VLOOKUP($A124,選手情報入力シート!$A$3:$M$246,10,FALSE)))</f>
        <v/>
      </c>
      <c r="N124" s="265" t="str">
        <f>IF($A124="","",IF(MONTH(VLOOKUP($A124,選手情報入力シート!$A$3:$M$246,10,FALSE))&lt;10,"0"&amp;MONTH(VLOOKUP($A124,選手情報入力シート!$A$3:$M$246,10,FALSE))*100+DAY(VLOOKUP($A124,選手情報入力シート!$A$3:$M$246,10,FALSE)),MONTH(VLOOKUP($A124,選手情報入力シート!$A$3:$M$246,10,FALSE))*100+DAY(VLOOKUP($A124,選手情報入力シート!$A$3:$M$246,10,FALSE))))</f>
        <v/>
      </c>
      <c r="O124" s="178" t="str">
        <f>IF($A124="","",VLOOKUP($A124,選手情報入力シート!$A$3:$M$246,12,FALSE))</f>
        <v/>
      </c>
      <c r="P124" s="178" t="str">
        <f>IF($A124="","",VLOOKUP($A124,選手情報入力シート!$A$3:$M$246,11,FALSE))</f>
        <v/>
      </c>
      <c r="AF124" s="178" t="str">
        <f>IF(データとりまとめシート!$A143="","",データとりまとめシート!$A143)</f>
        <v/>
      </c>
      <c r="AG124" s="178" t="str">
        <f>IF($AF124="","",VLOOKUP($AF124,NANS取り込みシート!$A:$P,2,FALSE))</f>
        <v/>
      </c>
      <c r="AH124" s="178"/>
      <c r="AI124" s="178"/>
      <c r="AJ124" s="178" t="str">
        <f>IF($AF124="","",VLOOKUP($AF124,NANS取り込みシート!$A:$P,5,FALSE))</f>
        <v/>
      </c>
      <c r="AK124" s="178" t="str">
        <f>IF($AF124="","",VLOOKUP($AF124,NANS取り込みシート!$A:$P,6,FALSE))</f>
        <v/>
      </c>
      <c r="AL124" s="178" t="str">
        <f>IF($AF124="","",VLOOKUP($AF124,NANS取り込みシート!$A:$P,7,FALSE))</f>
        <v/>
      </c>
      <c r="AM124" s="178"/>
      <c r="AN124" s="178" t="str">
        <f>IF($AF124="","",VLOOKUP($AF124,NANS取り込みシート!$A:$P,9,FALSE))</f>
        <v/>
      </c>
      <c r="AO124" s="178" t="str">
        <f>IF($AF124="","",VLOOKUP($AF124,NANS取り込みシート!$A:$P,10,FALSE))</f>
        <v/>
      </c>
      <c r="AP124" s="178" t="str">
        <f>IF($AF124="","",VLOOKUP($AF124,NANS取り込みシート!$A:$P,11,FALSE))</f>
        <v/>
      </c>
      <c r="AQ124" s="178" t="str">
        <f>IF($AF124="","",VLOOKUP($AF124,NANS取り込みシート!$A:$P,12,FALSE))</f>
        <v/>
      </c>
      <c r="AR124" s="178" t="str">
        <f>IF($AF124="","",VLOOKUP($AF124,NANS取り込みシート!$A:$P,13,FALSE))</f>
        <v/>
      </c>
      <c r="AS124" s="265" t="str">
        <f>IF($AF124="","",VLOOKUP($AF124,NANS取り込みシート!$A:$P,14,FALSE))</f>
        <v/>
      </c>
      <c r="AT124" s="178" t="str">
        <f>IF($AF124="","",VLOOKUP($AF124,NANS取り込みシート!$A:$P,15,FALSE))</f>
        <v/>
      </c>
      <c r="AU124" s="265" t="str">
        <f>IF($AF124="","",VLOOKUP($AF124,NANS取り込みシート!$A:$P,16,FALSE))</f>
        <v/>
      </c>
      <c r="AV124" s="178" t="str">
        <f>IF(データとりまとめシート!$E143="","",データとりまとめシート!$E143)</f>
        <v/>
      </c>
      <c r="AW124" s="264" t="str">
        <f>IF(データとりまとめシート!$G143="","",データとりまとめシート!$G143)</f>
        <v/>
      </c>
      <c r="AX124" s="178" t="str">
        <f t="shared" si="18"/>
        <v/>
      </c>
      <c r="AY124" s="178" t="str">
        <f t="shared" si="19"/>
        <v/>
      </c>
      <c r="AZ124" s="178" t="str">
        <f>IF(データとりまとめシート!$I143="","",データとりまとめシート!$I143)</f>
        <v/>
      </c>
      <c r="BA124" s="264" t="str">
        <f>IF(データとりまとめシート!$K143="","",データとりまとめシート!$K143)</f>
        <v/>
      </c>
      <c r="BB124" s="178" t="str">
        <f t="shared" si="20"/>
        <v/>
      </c>
      <c r="BC124" s="178" t="str">
        <f t="shared" si="21"/>
        <v/>
      </c>
      <c r="BD124" s="178" t="str">
        <f>IF($AF124="","",IF(COUNTIF(データとりまとめシート!$B$12:$B$17,NANS取り込みシート!$AF124)=1,データとりまとめシート!$W$24,IF(COUNTIF(データとりまとめシート!$B$3:$B$8,NANS取り込みシート!$AF124)=1,データとりまとめシート!$W$25,IF(COUNTIF(データとりまとめシート!$H$12:$H$17,NANS取り込みシート!$AF124)=1,データとりまとめシート!$W$26,IF(COUNTIF(データとりまとめシート!$H$3:$H$8,NANS取り込みシート!$AF124)=1,データとりまとめシート!$W$27,"")))))</f>
        <v/>
      </c>
      <c r="BE124" s="264" t="str">
        <f>IF(BD124=データとりまとめシート!$W$24,IF(データとりまとめシート!$E$12="","",データとりまとめシート!$E$12),"")&amp;IF(BD124=データとりまとめシート!$W$25,IF(データとりまとめシート!$E$3="","",データとりまとめシート!$E$3),"")&amp;IF(BD124=データとりまとめシート!$W$26,IF(データとりまとめシート!$K$12="","",データとりまとめシート!$K$12),"")&amp;IF(BD124=データとりまとめシート!$W$27,IF(データとりまとめシート!$K$3="","",データとりまとめシート!$K$3),"")</f>
        <v/>
      </c>
      <c r="BF124" s="178" t="str">
        <f t="shared" si="22"/>
        <v/>
      </c>
      <c r="BG124" s="178" t="str">
        <f t="shared" si="23"/>
        <v/>
      </c>
    </row>
    <row r="125" spans="1:59">
      <c r="A125" s="178" t="str">
        <f>IF(選手情報入力シート!A125="","",選手情報入力シート!A125)</f>
        <v/>
      </c>
      <c r="B125" s="178" t="str">
        <f>IF($A125="","",所属情報入力シート!$A$2)</f>
        <v/>
      </c>
      <c r="C125" s="178"/>
      <c r="D125" s="178"/>
      <c r="E125" s="178" t="str">
        <f>IF($A125="","",VLOOKUP($A125,選手情報入力シート!$A$3:$M$246,2,FALSE))</f>
        <v/>
      </c>
      <c r="F125" s="178" t="str">
        <f>IF($A125="","",VLOOKUP($A125,選手情報入力シート!$A$3:$M$246,3,FALSE)&amp;" "&amp;VLOOKUP($A125,選手情報入力シート!$A$3:$M$246,4,FALSE))</f>
        <v/>
      </c>
      <c r="G125" s="178" t="str">
        <f>IF($A125="","",ASC(VLOOKUP($A125,選手情報入力シート!$A$3:$M$246,5,FALSE)))</f>
        <v/>
      </c>
      <c r="H125" s="178"/>
      <c r="I125" s="178" t="str">
        <f>IF($A125="","",ASC(VLOOKUP($A125,選手情報入力シート!$A$3:$M$246,6,FALSE)))</f>
        <v/>
      </c>
      <c r="J125" s="178" t="str">
        <f>IF($A125="","",VLOOKUP($A125,選手情報入力シート!$A$3:$M$246,7,FALSE))</f>
        <v/>
      </c>
      <c r="K125" s="178" t="str">
        <f>IF($A125="","",VLOOKUP($A125,選手情報入力シート!$A$3:$M$246,8,FALSE))</f>
        <v/>
      </c>
      <c r="L125" s="178" t="str">
        <f>IF($A125="","",VLOOKUP($A125,選手情報入力シート!$A$3:$M$246,9,FALSE))</f>
        <v/>
      </c>
      <c r="M125" s="178" t="str">
        <f>IF($A125="","",YEAR(VLOOKUP($A125,選手情報入力シート!$A$3:$M$246,10,FALSE)))</f>
        <v/>
      </c>
      <c r="N125" s="265" t="str">
        <f>IF($A125="","",IF(MONTH(VLOOKUP($A125,選手情報入力シート!$A$3:$M$246,10,FALSE))&lt;10,"0"&amp;MONTH(VLOOKUP($A125,選手情報入力シート!$A$3:$M$246,10,FALSE))*100+DAY(VLOOKUP($A125,選手情報入力シート!$A$3:$M$246,10,FALSE)),MONTH(VLOOKUP($A125,選手情報入力シート!$A$3:$M$246,10,FALSE))*100+DAY(VLOOKUP($A125,選手情報入力シート!$A$3:$M$246,10,FALSE))))</f>
        <v/>
      </c>
      <c r="O125" s="178" t="str">
        <f>IF($A125="","",VLOOKUP($A125,選手情報入力シート!$A$3:$M$246,12,FALSE))</f>
        <v/>
      </c>
      <c r="P125" s="178" t="str">
        <f>IF($A125="","",VLOOKUP($A125,選手情報入力シート!$A$3:$M$246,11,FALSE))</f>
        <v/>
      </c>
      <c r="AF125" s="178" t="str">
        <f>IF(データとりまとめシート!$A144="","",データとりまとめシート!$A144)</f>
        <v/>
      </c>
      <c r="AG125" s="178" t="str">
        <f>IF($AF125="","",VLOOKUP($AF125,NANS取り込みシート!$A:$P,2,FALSE))</f>
        <v/>
      </c>
      <c r="AH125" s="178"/>
      <c r="AI125" s="178"/>
      <c r="AJ125" s="178" t="str">
        <f>IF($AF125="","",VLOOKUP($AF125,NANS取り込みシート!$A:$P,5,FALSE))</f>
        <v/>
      </c>
      <c r="AK125" s="178" t="str">
        <f>IF($AF125="","",VLOOKUP($AF125,NANS取り込みシート!$A:$P,6,FALSE))</f>
        <v/>
      </c>
      <c r="AL125" s="178" t="str">
        <f>IF($AF125="","",VLOOKUP($AF125,NANS取り込みシート!$A:$P,7,FALSE))</f>
        <v/>
      </c>
      <c r="AM125" s="178"/>
      <c r="AN125" s="178" t="str">
        <f>IF($AF125="","",VLOOKUP($AF125,NANS取り込みシート!$A:$P,9,FALSE))</f>
        <v/>
      </c>
      <c r="AO125" s="178" t="str">
        <f>IF($AF125="","",VLOOKUP($AF125,NANS取り込みシート!$A:$P,10,FALSE))</f>
        <v/>
      </c>
      <c r="AP125" s="178" t="str">
        <f>IF($AF125="","",VLOOKUP($AF125,NANS取り込みシート!$A:$P,11,FALSE))</f>
        <v/>
      </c>
      <c r="AQ125" s="178" t="str">
        <f>IF($AF125="","",VLOOKUP($AF125,NANS取り込みシート!$A:$P,12,FALSE))</f>
        <v/>
      </c>
      <c r="AR125" s="178" t="str">
        <f>IF($AF125="","",VLOOKUP($AF125,NANS取り込みシート!$A:$P,13,FALSE))</f>
        <v/>
      </c>
      <c r="AS125" s="265" t="str">
        <f>IF($AF125="","",VLOOKUP($AF125,NANS取り込みシート!$A:$P,14,FALSE))</f>
        <v/>
      </c>
      <c r="AT125" s="178" t="str">
        <f>IF($AF125="","",VLOOKUP($AF125,NANS取り込みシート!$A:$P,15,FALSE))</f>
        <v/>
      </c>
      <c r="AU125" s="265" t="str">
        <f>IF($AF125="","",VLOOKUP($AF125,NANS取り込みシート!$A:$P,16,FALSE))</f>
        <v/>
      </c>
      <c r="AV125" s="178" t="str">
        <f>IF(データとりまとめシート!$E144="","",データとりまとめシート!$E144)</f>
        <v/>
      </c>
      <c r="AW125" s="264" t="str">
        <f>IF(データとりまとめシート!$G144="","",データとりまとめシート!$G144)</f>
        <v/>
      </c>
      <c r="AX125" s="178" t="str">
        <f t="shared" si="18"/>
        <v/>
      </c>
      <c r="AY125" s="178" t="str">
        <f t="shared" si="19"/>
        <v/>
      </c>
      <c r="AZ125" s="178" t="str">
        <f>IF(データとりまとめシート!$I144="","",データとりまとめシート!$I144)</f>
        <v/>
      </c>
      <c r="BA125" s="264" t="str">
        <f>IF(データとりまとめシート!$K144="","",データとりまとめシート!$K144)</f>
        <v/>
      </c>
      <c r="BB125" s="178" t="str">
        <f t="shared" si="20"/>
        <v/>
      </c>
      <c r="BC125" s="178" t="str">
        <f t="shared" si="21"/>
        <v/>
      </c>
      <c r="BD125" s="178" t="str">
        <f>IF($AF125="","",IF(COUNTIF(データとりまとめシート!$B$12:$B$17,NANS取り込みシート!$AF125)=1,データとりまとめシート!$W$24,IF(COUNTIF(データとりまとめシート!$B$3:$B$8,NANS取り込みシート!$AF125)=1,データとりまとめシート!$W$25,IF(COUNTIF(データとりまとめシート!$H$12:$H$17,NANS取り込みシート!$AF125)=1,データとりまとめシート!$W$26,IF(COUNTIF(データとりまとめシート!$H$3:$H$8,NANS取り込みシート!$AF125)=1,データとりまとめシート!$W$27,"")))))</f>
        <v/>
      </c>
      <c r="BE125" s="264" t="str">
        <f>IF(BD125=データとりまとめシート!$W$24,IF(データとりまとめシート!$E$12="","",データとりまとめシート!$E$12),"")&amp;IF(BD125=データとりまとめシート!$W$25,IF(データとりまとめシート!$E$3="","",データとりまとめシート!$E$3),"")&amp;IF(BD125=データとりまとめシート!$W$26,IF(データとりまとめシート!$K$12="","",データとりまとめシート!$K$12),"")&amp;IF(BD125=データとりまとめシート!$W$27,IF(データとりまとめシート!$K$3="","",データとりまとめシート!$K$3),"")</f>
        <v/>
      </c>
      <c r="BF125" s="178" t="str">
        <f t="shared" si="22"/>
        <v/>
      </c>
      <c r="BG125" s="178" t="str">
        <f t="shared" si="23"/>
        <v/>
      </c>
    </row>
    <row r="126" spans="1:59">
      <c r="A126" s="178" t="str">
        <f>IF(選手情報入力シート!A126="","",選手情報入力シート!A126)</f>
        <v/>
      </c>
      <c r="B126" s="178" t="str">
        <f>IF($A126="","",所属情報入力シート!$A$2)</f>
        <v/>
      </c>
      <c r="C126" s="178"/>
      <c r="D126" s="178"/>
      <c r="E126" s="178" t="str">
        <f>IF($A126="","",VLOOKUP($A126,選手情報入力シート!$A$3:$M$246,2,FALSE))</f>
        <v/>
      </c>
      <c r="F126" s="178" t="str">
        <f>IF($A126="","",VLOOKUP($A126,選手情報入力シート!$A$3:$M$246,3,FALSE)&amp;" "&amp;VLOOKUP($A126,選手情報入力シート!$A$3:$M$246,4,FALSE))</f>
        <v/>
      </c>
      <c r="G126" s="178" t="str">
        <f>IF($A126="","",ASC(VLOOKUP($A126,選手情報入力シート!$A$3:$M$246,5,FALSE)))</f>
        <v/>
      </c>
      <c r="H126" s="178"/>
      <c r="I126" s="178" t="str">
        <f>IF($A126="","",ASC(VLOOKUP($A126,選手情報入力シート!$A$3:$M$246,6,FALSE)))</f>
        <v/>
      </c>
      <c r="J126" s="178" t="str">
        <f>IF($A126="","",VLOOKUP($A126,選手情報入力シート!$A$3:$M$246,7,FALSE))</f>
        <v/>
      </c>
      <c r="K126" s="178" t="str">
        <f>IF($A126="","",VLOOKUP($A126,選手情報入力シート!$A$3:$M$246,8,FALSE))</f>
        <v/>
      </c>
      <c r="L126" s="178" t="str">
        <f>IF($A126="","",VLOOKUP($A126,選手情報入力シート!$A$3:$M$246,9,FALSE))</f>
        <v/>
      </c>
      <c r="M126" s="178" t="str">
        <f>IF($A126="","",YEAR(VLOOKUP($A126,選手情報入力シート!$A$3:$M$246,10,FALSE)))</f>
        <v/>
      </c>
      <c r="N126" s="265" t="str">
        <f>IF($A126="","",IF(MONTH(VLOOKUP($A126,選手情報入力シート!$A$3:$M$246,10,FALSE))&lt;10,"0"&amp;MONTH(VLOOKUP($A126,選手情報入力シート!$A$3:$M$246,10,FALSE))*100+DAY(VLOOKUP($A126,選手情報入力シート!$A$3:$M$246,10,FALSE)),MONTH(VLOOKUP($A126,選手情報入力シート!$A$3:$M$246,10,FALSE))*100+DAY(VLOOKUP($A126,選手情報入力シート!$A$3:$M$246,10,FALSE))))</f>
        <v/>
      </c>
      <c r="O126" s="178" t="str">
        <f>IF($A126="","",VLOOKUP($A126,選手情報入力シート!$A$3:$M$246,12,FALSE))</f>
        <v/>
      </c>
      <c r="P126" s="178" t="str">
        <f>IF($A126="","",VLOOKUP($A126,選手情報入力シート!$A$3:$M$246,11,FALSE))</f>
        <v/>
      </c>
      <c r="AF126" s="178" t="str">
        <f>IF(データとりまとめシート!$A145="","",データとりまとめシート!$A145)</f>
        <v/>
      </c>
      <c r="AG126" s="178" t="str">
        <f>IF($AF126="","",VLOOKUP($AF126,NANS取り込みシート!$A:$P,2,FALSE))</f>
        <v/>
      </c>
      <c r="AH126" s="178"/>
      <c r="AI126" s="178"/>
      <c r="AJ126" s="178" t="str">
        <f>IF($AF126="","",VLOOKUP($AF126,NANS取り込みシート!$A:$P,5,FALSE))</f>
        <v/>
      </c>
      <c r="AK126" s="178" t="str">
        <f>IF($AF126="","",VLOOKUP($AF126,NANS取り込みシート!$A:$P,6,FALSE))</f>
        <v/>
      </c>
      <c r="AL126" s="178" t="str">
        <f>IF($AF126="","",VLOOKUP($AF126,NANS取り込みシート!$A:$P,7,FALSE))</f>
        <v/>
      </c>
      <c r="AM126" s="178"/>
      <c r="AN126" s="178" t="str">
        <f>IF($AF126="","",VLOOKUP($AF126,NANS取り込みシート!$A:$P,9,FALSE))</f>
        <v/>
      </c>
      <c r="AO126" s="178" t="str">
        <f>IF($AF126="","",VLOOKUP($AF126,NANS取り込みシート!$A:$P,10,FALSE))</f>
        <v/>
      </c>
      <c r="AP126" s="178" t="str">
        <f>IF($AF126="","",VLOOKUP($AF126,NANS取り込みシート!$A:$P,11,FALSE))</f>
        <v/>
      </c>
      <c r="AQ126" s="178" t="str">
        <f>IF($AF126="","",VLOOKUP($AF126,NANS取り込みシート!$A:$P,12,FALSE))</f>
        <v/>
      </c>
      <c r="AR126" s="178" t="str">
        <f>IF($AF126="","",VLOOKUP($AF126,NANS取り込みシート!$A:$P,13,FALSE))</f>
        <v/>
      </c>
      <c r="AS126" s="265" t="str">
        <f>IF($AF126="","",VLOOKUP($AF126,NANS取り込みシート!$A:$P,14,FALSE))</f>
        <v/>
      </c>
      <c r="AT126" s="178" t="str">
        <f>IF($AF126="","",VLOOKUP($AF126,NANS取り込みシート!$A:$P,15,FALSE))</f>
        <v/>
      </c>
      <c r="AU126" s="265" t="str">
        <f>IF($AF126="","",VLOOKUP($AF126,NANS取り込みシート!$A:$P,16,FALSE))</f>
        <v/>
      </c>
      <c r="AV126" s="178" t="str">
        <f>IF(データとりまとめシート!$E145="","",データとりまとめシート!$E145)</f>
        <v/>
      </c>
      <c r="AW126" s="264" t="str">
        <f>IF(データとりまとめシート!$G145="","",データとりまとめシート!$G145)</f>
        <v/>
      </c>
      <c r="AX126" s="178" t="str">
        <f t="shared" si="18"/>
        <v/>
      </c>
      <c r="AY126" s="178" t="str">
        <f t="shared" si="19"/>
        <v/>
      </c>
      <c r="AZ126" s="178" t="str">
        <f>IF(データとりまとめシート!$I145="","",データとりまとめシート!$I145)</f>
        <v/>
      </c>
      <c r="BA126" s="264" t="str">
        <f>IF(データとりまとめシート!$K145="","",データとりまとめシート!$K145)</f>
        <v/>
      </c>
      <c r="BB126" s="178" t="str">
        <f t="shared" si="20"/>
        <v/>
      </c>
      <c r="BC126" s="178" t="str">
        <f t="shared" si="21"/>
        <v/>
      </c>
      <c r="BD126" s="178" t="str">
        <f>IF($AF126="","",IF(COUNTIF(データとりまとめシート!$B$12:$B$17,NANS取り込みシート!$AF126)=1,データとりまとめシート!$W$24,IF(COUNTIF(データとりまとめシート!$B$3:$B$8,NANS取り込みシート!$AF126)=1,データとりまとめシート!$W$25,IF(COUNTIF(データとりまとめシート!$H$12:$H$17,NANS取り込みシート!$AF126)=1,データとりまとめシート!$W$26,IF(COUNTIF(データとりまとめシート!$H$3:$H$8,NANS取り込みシート!$AF126)=1,データとりまとめシート!$W$27,"")))))</f>
        <v/>
      </c>
      <c r="BE126" s="264" t="str">
        <f>IF(BD126=データとりまとめシート!$W$24,IF(データとりまとめシート!$E$12="","",データとりまとめシート!$E$12),"")&amp;IF(BD126=データとりまとめシート!$W$25,IF(データとりまとめシート!$E$3="","",データとりまとめシート!$E$3),"")&amp;IF(BD126=データとりまとめシート!$W$26,IF(データとりまとめシート!$K$12="","",データとりまとめシート!$K$12),"")&amp;IF(BD126=データとりまとめシート!$W$27,IF(データとりまとめシート!$K$3="","",データとりまとめシート!$K$3),"")</f>
        <v/>
      </c>
      <c r="BF126" s="178" t="str">
        <f t="shared" si="22"/>
        <v/>
      </c>
      <c r="BG126" s="178" t="str">
        <f t="shared" si="23"/>
        <v/>
      </c>
    </row>
    <row r="127" spans="1:59">
      <c r="A127" s="178" t="str">
        <f>IF(選手情報入力シート!A127="","",選手情報入力シート!A127)</f>
        <v/>
      </c>
      <c r="B127" s="178" t="str">
        <f>IF($A127="","",所属情報入力シート!$A$2)</f>
        <v/>
      </c>
      <c r="C127" s="178"/>
      <c r="D127" s="178"/>
      <c r="E127" s="178" t="str">
        <f>IF($A127="","",VLOOKUP($A127,選手情報入力シート!$A$3:$M$246,2,FALSE))</f>
        <v/>
      </c>
      <c r="F127" s="178" t="str">
        <f>IF($A127="","",VLOOKUP($A127,選手情報入力シート!$A$3:$M$246,3,FALSE)&amp;" "&amp;VLOOKUP($A127,選手情報入力シート!$A$3:$M$246,4,FALSE))</f>
        <v/>
      </c>
      <c r="G127" s="178" t="str">
        <f>IF($A127="","",ASC(VLOOKUP($A127,選手情報入力シート!$A$3:$M$246,5,FALSE)))</f>
        <v/>
      </c>
      <c r="H127" s="178"/>
      <c r="I127" s="178" t="str">
        <f>IF($A127="","",ASC(VLOOKUP($A127,選手情報入力シート!$A$3:$M$246,6,FALSE)))</f>
        <v/>
      </c>
      <c r="J127" s="178" t="str">
        <f>IF($A127="","",VLOOKUP($A127,選手情報入力シート!$A$3:$M$246,7,FALSE))</f>
        <v/>
      </c>
      <c r="K127" s="178" t="str">
        <f>IF($A127="","",VLOOKUP($A127,選手情報入力シート!$A$3:$M$246,8,FALSE))</f>
        <v/>
      </c>
      <c r="L127" s="178" t="str">
        <f>IF($A127="","",VLOOKUP($A127,選手情報入力シート!$A$3:$M$246,9,FALSE))</f>
        <v/>
      </c>
      <c r="M127" s="178" t="str">
        <f>IF($A127="","",YEAR(VLOOKUP($A127,選手情報入力シート!$A$3:$M$246,10,FALSE)))</f>
        <v/>
      </c>
      <c r="N127" s="265" t="str">
        <f>IF($A127="","",IF(MONTH(VLOOKUP($A127,選手情報入力シート!$A$3:$M$246,10,FALSE))&lt;10,"0"&amp;MONTH(VLOOKUP($A127,選手情報入力シート!$A$3:$M$246,10,FALSE))*100+DAY(VLOOKUP($A127,選手情報入力シート!$A$3:$M$246,10,FALSE)),MONTH(VLOOKUP($A127,選手情報入力シート!$A$3:$M$246,10,FALSE))*100+DAY(VLOOKUP($A127,選手情報入力シート!$A$3:$M$246,10,FALSE))))</f>
        <v/>
      </c>
      <c r="O127" s="178" t="str">
        <f>IF($A127="","",VLOOKUP($A127,選手情報入力シート!$A$3:$M$246,12,FALSE))</f>
        <v/>
      </c>
      <c r="P127" s="178" t="str">
        <f>IF($A127="","",VLOOKUP($A127,選手情報入力シート!$A$3:$M$246,11,FALSE))</f>
        <v/>
      </c>
      <c r="AF127" s="178" t="str">
        <f>IF(データとりまとめシート!$A146="","",データとりまとめシート!$A146)</f>
        <v/>
      </c>
      <c r="AG127" s="178" t="str">
        <f>IF($AF127="","",VLOOKUP($AF127,NANS取り込みシート!$A:$P,2,FALSE))</f>
        <v/>
      </c>
      <c r="AH127" s="178"/>
      <c r="AI127" s="178"/>
      <c r="AJ127" s="178" t="str">
        <f>IF($AF127="","",VLOOKUP($AF127,NANS取り込みシート!$A:$P,5,FALSE))</f>
        <v/>
      </c>
      <c r="AK127" s="178" t="str">
        <f>IF($AF127="","",VLOOKUP($AF127,NANS取り込みシート!$A:$P,6,FALSE))</f>
        <v/>
      </c>
      <c r="AL127" s="178" t="str">
        <f>IF($AF127="","",VLOOKUP($AF127,NANS取り込みシート!$A:$P,7,FALSE))</f>
        <v/>
      </c>
      <c r="AM127" s="178"/>
      <c r="AN127" s="178" t="str">
        <f>IF($AF127="","",VLOOKUP($AF127,NANS取り込みシート!$A:$P,9,FALSE))</f>
        <v/>
      </c>
      <c r="AO127" s="178" t="str">
        <f>IF($AF127="","",VLOOKUP($AF127,NANS取り込みシート!$A:$P,10,FALSE))</f>
        <v/>
      </c>
      <c r="AP127" s="178" t="str">
        <f>IF($AF127="","",VLOOKUP($AF127,NANS取り込みシート!$A:$P,11,FALSE))</f>
        <v/>
      </c>
      <c r="AQ127" s="178" t="str">
        <f>IF($AF127="","",VLOOKUP($AF127,NANS取り込みシート!$A:$P,12,FALSE))</f>
        <v/>
      </c>
      <c r="AR127" s="178" t="str">
        <f>IF($AF127="","",VLOOKUP($AF127,NANS取り込みシート!$A:$P,13,FALSE))</f>
        <v/>
      </c>
      <c r="AS127" s="265" t="str">
        <f>IF($AF127="","",VLOOKUP($AF127,NANS取り込みシート!$A:$P,14,FALSE))</f>
        <v/>
      </c>
      <c r="AT127" s="178" t="str">
        <f>IF($AF127="","",VLOOKUP($AF127,NANS取り込みシート!$A:$P,15,FALSE))</f>
        <v/>
      </c>
      <c r="AU127" s="265" t="str">
        <f>IF($AF127="","",VLOOKUP($AF127,NANS取り込みシート!$A:$P,16,FALSE))</f>
        <v/>
      </c>
      <c r="AV127" s="178" t="str">
        <f>IF(データとりまとめシート!$E146="","",データとりまとめシート!$E146)</f>
        <v/>
      </c>
      <c r="AW127" s="264" t="str">
        <f>IF(データとりまとめシート!$G146="","",データとりまとめシート!$G146)</f>
        <v/>
      </c>
      <c r="AX127" s="178" t="str">
        <f t="shared" si="18"/>
        <v/>
      </c>
      <c r="AY127" s="178" t="str">
        <f t="shared" si="19"/>
        <v/>
      </c>
      <c r="AZ127" s="178" t="str">
        <f>IF(データとりまとめシート!$I146="","",データとりまとめシート!$I146)</f>
        <v/>
      </c>
      <c r="BA127" s="264" t="str">
        <f>IF(データとりまとめシート!$K146="","",データとりまとめシート!$K146)</f>
        <v/>
      </c>
      <c r="BB127" s="178" t="str">
        <f t="shared" si="20"/>
        <v/>
      </c>
      <c r="BC127" s="178" t="str">
        <f t="shared" si="21"/>
        <v/>
      </c>
      <c r="BD127" s="178" t="str">
        <f>IF($AF127="","",IF(COUNTIF(データとりまとめシート!$B$12:$B$17,NANS取り込みシート!$AF127)=1,データとりまとめシート!$W$24,IF(COUNTIF(データとりまとめシート!$B$3:$B$8,NANS取り込みシート!$AF127)=1,データとりまとめシート!$W$25,IF(COUNTIF(データとりまとめシート!$H$12:$H$17,NANS取り込みシート!$AF127)=1,データとりまとめシート!$W$26,IF(COUNTIF(データとりまとめシート!$H$3:$H$8,NANS取り込みシート!$AF127)=1,データとりまとめシート!$W$27,"")))))</f>
        <v/>
      </c>
      <c r="BE127" s="264" t="str">
        <f>IF(BD127=データとりまとめシート!$W$24,IF(データとりまとめシート!$E$12="","",データとりまとめシート!$E$12),"")&amp;IF(BD127=データとりまとめシート!$W$25,IF(データとりまとめシート!$E$3="","",データとりまとめシート!$E$3),"")&amp;IF(BD127=データとりまとめシート!$W$26,IF(データとりまとめシート!$K$12="","",データとりまとめシート!$K$12),"")&amp;IF(BD127=データとりまとめシート!$W$27,IF(データとりまとめシート!$K$3="","",データとりまとめシート!$K$3),"")</f>
        <v/>
      </c>
      <c r="BF127" s="178" t="str">
        <f t="shared" si="22"/>
        <v/>
      </c>
      <c r="BG127" s="178" t="str">
        <f t="shared" si="23"/>
        <v/>
      </c>
    </row>
    <row r="128" spans="1:59">
      <c r="A128" s="178" t="str">
        <f>IF(選手情報入力シート!A128="","",選手情報入力シート!A128)</f>
        <v/>
      </c>
      <c r="B128" s="178" t="str">
        <f>IF($A128="","",所属情報入力シート!$A$2)</f>
        <v/>
      </c>
      <c r="C128" s="178"/>
      <c r="D128" s="178"/>
      <c r="E128" s="178" t="str">
        <f>IF($A128="","",VLOOKUP($A128,選手情報入力シート!$A$3:$M$246,2,FALSE))</f>
        <v/>
      </c>
      <c r="F128" s="178" t="str">
        <f>IF($A128="","",VLOOKUP($A128,選手情報入力シート!$A$3:$M$246,3,FALSE)&amp;" "&amp;VLOOKUP($A128,選手情報入力シート!$A$3:$M$246,4,FALSE))</f>
        <v/>
      </c>
      <c r="G128" s="178" t="str">
        <f>IF($A128="","",ASC(VLOOKUP($A128,選手情報入力シート!$A$3:$M$246,5,FALSE)))</f>
        <v/>
      </c>
      <c r="H128" s="178"/>
      <c r="I128" s="178" t="str">
        <f>IF($A128="","",ASC(VLOOKUP($A128,選手情報入力シート!$A$3:$M$246,6,FALSE)))</f>
        <v/>
      </c>
      <c r="J128" s="178" t="str">
        <f>IF($A128="","",VLOOKUP($A128,選手情報入力シート!$A$3:$M$246,7,FALSE))</f>
        <v/>
      </c>
      <c r="K128" s="178" t="str">
        <f>IF($A128="","",VLOOKUP($A128,選手情報入力シート!$A$3:$M$246,8,FALSE))</f>
        <v/>
      </c>
      <c r="L128" s="178" t="str">
        <f>IF($A128="","",VLOOKUP($A128,選手情報入力シート!$A$3:$M$246,9,FALSE))</f>
        <v/>
      </c>
      <c r="M128" s="178" t="str">
        <f>IF($A128="","",YEAR(VLOOKUP($A128,選手情報入力シート!$A$3:$M$246,10,FALSE)))</f>
        <v/>
      </c>
      <c r="N128" s="265" t="str">
        <f>IF($A128="","",IF(MONTH(VLOOKUP($A128,選手情報入力シート!$A$3:$M$246,10,FALSE))&lt;10,"0"&amp;MONTH(VLOOKUP($A128,選手情報入力シート!$A$3:$M$246,10,FALSE))*100+DAY(VLOOKUP($A128,選手情報入力シート!$A$3:$M$246,10,FALSE)),MONTH(VLOOKUP($A128,選手情報入力シート!$A$3:$M$246,10,FALSE))*100+DAY(VLOOKUP($A128,選手情報入力シート!$A$3:$M$246,10,FALSE))))</f>
        <v/>
      </c>
      <c r="O128" s="178" t="str">
        <f>IF($A128="","",VLOOKUP($A128,選手情報入力シート!$A$3:$M$246,12,FALSE))</f>
        <v/>
      </c>
      <c r="P128" s="178" t="str">
        <f>IF($A128="","",VLOOKUP($A128,選手情報入力シート!$A$3:$M$246,11,FALSE))</f>
        <v/>
      </c>
      <c r="AF128" s="178" t="str">
        <f>IF(データとりまとめシート!$A147="","",データとりまとめシート!$A147)</f>
        <v/>
      </c>
      <c r="AG128" s="178" t="str">
        <f>IF($AF128="","",VLOOKUP($AF128,NANS取り込みシート!$A:$P,2,FALSE))</f>
        <v/>
      </c>
      <c r="AH128" s="178"/>
      <c r="AI128" s="178"/>
      <c r="AJ128" s="178" t="str">
        <f>IF($AF128="","",VLOOKUP($AF128,NANS取り込みシート!$A:$P,5,FALSE))</f>
        <v/>
      </c>
      <c r="AK128" s="178" t="str">
        <f>IF($AF128="","",VLOOKUP($AF128,NANS取り込みシート!$A:$P,6,FALSE))</f>
        <v/>
      </c>
      <c r="AL128" s="178" t="str">
        <f>IF($AF128="","",VLOOKUP($AF128,NANS取り込みシート!$A:$P,7,FALSE))</f>
        <v/>
      </c>
      <c r="AM128" s="178"/>
      <c r="AN128" s="178" t="str">
        <f>IF($AF128="","",VLOOKUP($AF128,NANS取り込みシート!$A:$P,9,FALSE))</f>
        <v/>
      </c>
      <c r="AO128" s="178" t="str">
        <f>IF($AF128="","",VLOOKUP($AF128,NANS取り込みシート!$A:$P,10,FALSE))</f>
        <v/>
      </c>
      <c r="AP128" s="178" t="str">
        <f>IF($AF128="","",VLOOKUP($AF128,NANS取り込みシート!$A:$P,11,FALSE))</f>
        <v/>
      </c>
      <c r="AQ128" s="178" t="str">
        <f>IF($AF128="","",VLOOKUP($AF128,NANS取り込みシート!$A:$P,12,FALSE))</f>
        <v/>
      </c>
      <c r="AR128" s="178" t="str">
        <f>IF($AF128="","",VLOOKUP($AF128,NANS取り込みシート!$A:$P,13,FALSE))</f>
        <v/>
      </c>
      <c r="AS128" s="265" t="str">
        <f>IF($AF128="","",VLOOKUP($AF128,NANS取り込みシート!$A:$P,14,FALSE))</f>
        <v/>
      </c>
      <c r="AT128" s="178" t="str">
        <f>IF($AF128="","",VLOOKUP($AF128,NANS取り込みシート!$A:$P,15,FALSE))</f>
        <v/>
      </c>
      <c r="AU128" s="265" t="str">
        <f>IF($AF128="","",VLOOKUP($AF128,NANS取り込みシート!$A:$P,16,FALSE))</f>
        <v/>
      </c>
      <c r="AV128" s="178" t="str">
        <f>IF(データとりまとめシート!$E147="","",データとりまとめシート!$E147)</f>
        <v/>
      </c>
      <c r="AW128" s="264" t="str">
        <f>IF(データとりまとめシート!$G147="","",データとりまとめシート!$G147)</f>
        <v/>
      </c>
      <c r="AX128" s="178" t="str">
        <f t="shared" si="18"/>
        <v/>
      </c>
      <c r="AY128" s="178" t="str">
        <f t="shared" si="19"/>
        <v/>
      </c>
      <c r="AZ128" s="178" t="str">
        <f>IF(データとりまとめシート!$I147="","",データとりまとめシート!$I147)</f>
        <v/>
      </c>
      <c r="BA128" s="264" t="str">
        <f>IF(データとりまとめシート!$K147="","",データとりまとめシート!$K147)</f>
        <v/>
      </c>
      <c r="BB128" s="178" t="str">
        <f t="shared" si="20"/>
        <v/>
      </c>
      <c r="BC128" s="178" t="str">
        <f t="shared" si="21"/>
        <v/>
      </c>
      <c r="BD128" s="178" t="str">
        <f>IF($AF128="","",IF(COUNTIF(データとりまとめシート!$B$12:$B$17,NANS取り込みシート!$AF128)=1,データとりまとめシート!$W$24,IF(COUNTIF(データとりまとめシート!$B$3:$B$8,NANS取り込みシート!$AF128)=1,データとりまとめシート!$W$25,IF(COUNTIF(データとりまとめシート!$H$12:$H$17,NANS取り込みシート!$AF128)=1,データとりまとめシート!$W$26,IF(COUNTIF(データとりまとめシート!$H$3:$H$8,NANS取り込みシート!$AF128)=1,データとりまとめシート!$W$27,"")))))</f>
        <v/>
      </c>
      <c r="BE128" s="264" t="str">
        <f>IF(BD128=データとりまとめシート!$W$24,IF(データとりまとめシート!$E$12="","",データとりまとめシート!$E$12),"")&amp;IF(BD128=データとりまとめシート!$W$25,IF(データとりまとめシート!$E$3="","",データとりまとめシート!$E$3),"")&amp;IF(BD128=データとりまとめシート!$W$26,IF(データとりまとめシート!$K$12="","",データとりまとめシート!$K$12),"")&amp;IF(BD128=データとりまとめシート!$W$27,IF(データとりまとめシート!$K$3="","",データとりまとめシート!$K$3),"")</f>
        <v/>
      </c>
      <c r="BF128" s="178" t="str">
        <f t="shared" si="22"/>
        <v/>
      </c>
      <c r="BG128" s="178" t="str">
        <f t="shared" si="23"/>
        <v/>
      </c>
    </row>
    <row r="129" spans="1:59">
      <c r="A129" s="178" t="str">
        <f>IF(選手情報入力シート!A129="","",選手情報入力シート!A129)</f>
        <v/>
      </c>
      <c r="B129" s="178" t="str">
        <f>IF($A129="","",所属情報入力シート!$A$2)</f>
        <v/>
      </c>
      <c r="C129" s="178"/>
      <c r="D129" s="178"/>
      <c r="E129" s="178" t="str">
        <f>IF($A129="","",VLOOKUP($A129,選手情報入力シート!$A$3:$M$246,2,FALSE))</f>
        <v/>
      </c>
      <c r="F129" s="178" t="str">
        <f>IF($A129="","",VLOOKUP($A129,選手情報入力シート!$A$3:$M$246,3,FALSE)&amp;" "&amp;VLOOKUP($A129,選手情報入力シート!$A$3:$M$246,4,FALSE))</f>
        <v/>
      </c>
      <c r="G129" s="178" t="str">
        <f>IF($A129="","",ASC(VLOOKUP($A129,選手情報入力シート!$A$3:$M$246,5,FALSE)))</f>
        <v/>
      </c>
      <c r="H129" s="178"/>
      <c r="I129" s="178" t="str">
        <f>IF($A129="","",ASC(VLOOKUP($A129,選手情報入力シート!$A$3:$M$246,6,FALSE)))</f>
        <v/>
      </c>
      <c r="J129" s="178" t="str">
        <f>IF($A129="","",VLOOKUP($A129,選手情報入力シート!$A$3:$M$246,7,FALSE))</f>
        <v/>
      </c>
      <c r="K129" s="178" t="str">
        <f>IF($A129="","",VLOOKUP($A129,選手情報入力シート!$A$3:$M$246,8,FALSE))</f>
        <v/>
      </c>
      <c r="L129" s="178" t="str">
        <f>IF($A129="","",VLOOKUP($A129,選手情報入力シート!$A$3:$M$246,9,FALSE))</f>
        <v/>
      </c>
      <c r="M129" s="178" t="str">
        <f>IF($A129="","",YEAR(VLOOKUP($A129,選手情報入力シート!$A$3:$M$246,10,FALSE)))</f>
        <v/>
      </c>
      <c r="N129" s="265" t="str">
        <f>IF($A129="","",IF(MONTH(VLOOKUP($A129,選手情報入力シート!$A$3:$M$246,10,FALSE))&lt;10,"0"&amp;MONTH(VLOOKUP($A129,選手情報入力シート!$A$3:$M$246,10,FALSE))*100+DAY(VLOOKUP($A129,選手情報入力シート!$A$3:$M$246,10,FALSE)),MONTH(VLOOKUP($A129,選手情報入力シート!$A$3:$M$246,10,FALSE))*100+DAY(VLOOKUP($A129,選手情報入力シート!$A$3:$M$246,10,FALSE))))</f>
        <v/>
      </c>
      <c r="O129" s="178" t="str">
        <f>IF($A129="","",VLOOKUP($A129,選手情報入力シート!$A$3:$M$246,12,FALSE))</f>
        <v/>
      </c>
      <c r="P129" s="178" t="str">
        <f>IF($A129="","",VLOOKUP($A129,選手情報入力シート!$A$3:$M$246,11,FALSE))</f>
        <v/>
      </c>
      <c r="AF129" s="178" t="str">
        <f>IF(データとりまとめシート!$A148="","",データとりまとめシート!$A148)</f>
        <v/>
      </c>
      <c r="AG129" s="178" t="str">
        <f>IF($AF129="","",VLOOKUP($AF129,NANS取り込みシート!$A:$P,2,FALSE))</f>
        <v/>
      </c>
      <c r="AH129" s="178"/>
      <c r="AI129" s="178"/>
      <c r="AJ129" s="178" t="str">
        <f>IF($AF129="","",VLOOKUP($AF129,NANS取り込みシート!$A:$P,5,FALSE))</f>
        <v/>
      </c>
      <c r="AK129" s="178" t="str">
        <f>IF($AF129="","",VLOOKUP($AF129,NANS取り込みシート!$A:$P,6,FALSE))</f>
        <v/>
      </c>
      <c r="AL129" s="178" t="str">
        <f>IF($AF129="","",VLOOKUP($AF129,NANS取り込みシート!$A:$P,7,FALSE))</f>
        <v/>
      </c>
      <c r="AM129" s="178"/>
      <c r="AN129" s="178" t="str">
        <f>IF($AF129="","",VLOOKUP($AF129,NANS取り込みシート!$A:$P,9,FALSE))</f>
        <v/>
      </c>
      <c r="AO129" s="178" t="str">
        <f>IF($AF129="","",VLOOKUP($AF129,NANS取り込みシート!$A:$P,10,FALSE))</f>
        <v/>
      </c>
      <c r="AP129" s="178" t="str">
        <f>IF($AF129="","",VLOOKUP($AF129,NANS取り込みシート!$A:$P,11,FALSE))</f>
        <v/>
      </c>
      <c r="AQ129" s="178" t="str">
        <f>IF($AF129="","",VLOOKUP($AF129,NANS取り込みシート!$A:$P,12,FALSE))</f>
        <v/>
      </c>
      <c r="AR129" s="178" t="str">
        <f>IF($AF129="","",VLOOKUP($AF129,NANS取り込みシート!$A:$P,13,FALSE))</f>
        <v/>
      </c>
      <c r="AS129" s="265" t="str">
        <f>IF($AF129="","",VLOOKUP($AF129,NANS取り込みシート!$A:$P,14,FALSE))</f>
        <v/>
      </c>
      <c r="AT129" s="178" t="str">
        <f>IF($AF129="","",VLOOKUP($AF129,NANS取り込みシート!$A:$P,15,FALSE))</f>
        <v/>
      </c>
      <c r="AU129" s="265" t="str">
        <f>IF($AF129="","",VLOOKUP($AF129,NANS取り込みシート!$A:$P,16,FALSE))</f>
        <v/>
      </c>
      <c r="AV129" s="178" t="str">
        <f>IF(データとりまとめシート!$E148="","",データとりまとめシート!$E148)</f>
        <v/>
      </c>
      <c r="AW129" s="264" t="str">
        <f>IF(データとりまとめシート!$G148="","",データとりまとめシート!$G148)</f>
        <v/>
      </c>
      <c r="AX129" s="178" t="str">
        <f t="shared" si="18"/>
        <v/>
      </c>
      <c r="AY129" s="178" t="str">
        <f t="shared" si="19"/>
        <v/>
      </c>
      <c r="AZ129" s="178" t="str">
        <f>IF(データとりまとめシート!$I148="","",データとりまとめシート!$I148)</f>
        <v/>
      </c>
      <c r="BA129" s="264" t="str">
        <f>IF(データとりまとめシート!$K148="","",データとりまとめシート!$K148)</f>
        <v/>
      </c>
      <c r="BB129" s="178" t="str">
        <f t="shared" si="20"/>
        <v/>
      </c>
      <c r="BC129" s="178" t="str">
        <f t="shared" si="21"/>
        <v/>
      </c>
      <c r="BD129" s="178" t="str">
        <f>IF($AF129="","",IF(COUNTIF(データとりまとめシート!$B$12:$B$17,NANS取り込みシート!$AF129)=1,データとりまとめシート!$W$24,IF(COUNTIF(データとりまとめシート!$B$3:$B$8,NANS取り込みシート!$AF129)=1,データとりまとめシート!$W$25,IF(COUNTIF(データとりまとめシート!$H$12:$H$17,NANS取り込みシート!$AF129)=1,データとりまとめシート!$W$26,IF(COUNTIF(データとりまとめシート!$H$3:$H$8,NANS取り込みシート!$AF129)=1,データとりまとめシート!$W$27,"")))))</f>
        <v/>
      </c>
      <c r="BE129" s="264" t="str">
        <f>IF(BD129=データとりまとめシート!$W$24,IF(データとりまとめシート!$E$12="","",データとりまとめシート!$E$12),"")&amp;IF(BD129=データとりまとめシート!$W$25,IF(データとりまとめシート!$E$3="","",データとりまとめシート!$E$3),"")&amp;IF(BD129=データとりまとめシート!$W$26,IF(データとりまとめシート!$K$12="","",データとりまとめシート!$K$12),"")&amp;IF(BD129=データとりまとめシート!$W$27,IF(データとりまとめシート!$K$3="","",データとりまとめシート!$K$3),"")</f>
        <v/>
      </c>
      <c r="BF129" s="178" t="str">
        <f t="shared" si="22"/>
        <v/>
      </c>
      <c r="BG129" s="178" t="str">
        <f t="shared" si="23"/>
        <v/>
      </c>
    </row>
    <row r="130" spans="1:59">
      <c r="A130" s="178" t="str">
        <f>IF(選手情報入力シート!A130="","",選手情報入力シート!A130)</f>
        <v/>
      </c>
      <c r="B130" s="178" t="str">
        <f>IF($A130="","",所属情報入力シート!$A$2)</f>
        <v/>
      </c>
      <c r="C130" s="178"/>
      <c r="D130" s="178"/>
      <c r="E130" s="178" t="str">
        <f>IF($A130="","",VLOOKUP($A130,選手情報入力シート!$A$3:$M$246,2,FALSE))</f>
        <v/>
      </c>
      <c r="F130" s="178" t="str">
        <f>IF($A130="","",VLOOKUP($A130,選手情報入力シート!$A$3:$M$246,3,FALSE)&amp;" "&amp;VLOOKUP($A130,選手情報入力シート!$A$3:$M$246,4,FALSE))</f>
        <v/>
      </c>
      <c r="G130" s="178" t="str">
        <f>IF($A130="","",ASC(VLOOKUP($A130,選手情報入力シート!$A$3:$M$246,5,FALSE)))</f>
        <v/>
      </c>
      <c r="H130" s="178"/>
      <c r="I130" s="178" t="str">
        <f>IF($A130="","",ASC(VLOOKUP($A130,選手情報入力シート!$A$3:$M$246,6,FALSE)))</f>
        <v/>
      </c>
      <c r="J130" s="178" t="str">
        <f>IF($A130="","",VLOOKUP($A130,選手情報入力シート!$A$3:$M$246,7,FALSE))</f>
        <v/>
      </c>
      <c r="K130" s="178" t="str">
        <f>IF($A130="","",VLOOKUP($A130,選手情報入力シート!$A$3:$M$246,8,FALSE))</f>
        <v/>
      </c>
      <c r="L130" s="178" t="str">
        <f>IF($A130="","",VLOOKUP($A130,選手情報入力シート!$A$3:$M$246,9,FALSE))</f>
        <v/>
      </c>
      <c r="M130" s="178" t="str">
        <f>IF($A130="","",YEAR(VLOOKUP($A130,選手情報入力シート!$A$3:$M$246,10,FALSE)))</f>
        <v/>
      </c>
      <c r="N130" s="265" t="str">
        <f>IF($A130="","",IF(MONTH(VLOOKUP($A130,選手情報入力シート!$A$3:$M$246,10,FALSE))&lt;10,"0"&amp;MONTH(VLOOKUP($A130,選手情報入力シート!$A$3:$M$246,10,FALSE))*100+DAY(VLOOKUP($A130,選手情報入力シート!$A$3:$M$246,10,FALSE)),MONTH(VLOOKUP($A130,選手情報入力シート!$A$3:$M$246,10,FALSE))*100+DAY(VLOOKUP($A130,選手情報入力シート!$A$3:$M$246,10,FALSE))))</f>
        <v/>
      </c>
      <c r="O130" s="178" t="str">
        <f>IF($A130="","",VLOOKUP($A130,選手情報入力シート!$A$3:$M$246,12,FALSE))</f>
        <v/>
      </c>
      <c r="P130" s="178" t="str">
        <f>IF($A130="","",VLOOKUP($A130,選手情報入力シート!$A$3:$M$246,11,FALSE))</f>
        <v/>
      </c>
      <c r="AF130" s="178" t="str">
        <f>IF(データとりまとめシート!$A149="","",データとりまとめシート!$A149)</f>
        <v/>
      </c>
      <c r="AG130" s="178" t="str">
        <f>IF($AF130="","",VLOOKUP($AF130,NANS取り込みシート!$A:$P,2,FALSE))</f>
        <v/>
      </c>
      <c r="AH130" s="178"/>
      <c r="AI130" s="178"/>
      <c r="AJ130" s="178" t="str">
        <f>IF($AF130="","",VLOOKUP($AF130,NANS取り込みシート!$A:$P,5,FALSE))</f>
        <v/>
      </c>
      <c r="AK130" s="178" t="str">
        <f>IF($AF130="","",VLOOKUP($AF130,NANS取り込みシート!$A:$P,6,FALSE))</f>
        <v/>
      </c>
      <c r="AL130" s="178" t="str">
        <f>IF($AF130="","",VLOOKUP($AF130,NANS取り込みシート!$A:$P,7,FALSE))</f>
        <v/>
      </c>
      <c r="AM130" s="178"/>
      <c r="AN130" s="178" t="str">
        <f>IF($AF130="","",VLOOKUP($AF130,NANS取り込みシート!$A:$P,9,FALSE))</f>
        <v/>
      </c>
      <c r="AO130" s="178" t="str">
        <f>IF($AF130="","",VLOOKUP($AF130,NANS取り込みシート!$A:$P,10,FALSE))</f>
        <v/>
      </c>
      <c r="AP130" s="178" t="str">
        <f>IF($AF130="","",VLOOKUP($AF130,NANS取り込みシート!$A:$P,11,FALSE))</f>
        <v/>
      </c>
      <c r="AQ130" s="178" t="str">
        <f>IF($AF130="","",VLOOKUP($AF130,NANS取り込みシート!$A:$P,12,FALSE))</f>
        <v/>
      </c>
      <c r="AR130" s="178" t="str">
        <f>IF($AF130="","",VLOOKUP($AF130,NANS取り込みシート!$A:$P,13,FALSE))</f>
        <v/>
      </c>
      <c r="AS130" s="265" t="str">
        <f>IF($AF130="","",VLOOKUP($AF130,NANS取り込みシート!$A:$P,14,FALSE))</f>
        <v/>
      </c>
      <c r="AT130" s="178" t="str">
        <f>IF($AF130="","",VLOOKUP($AF130,NANS取り込みシート!$A:$P,15,FALSE))</f>
        <v/>
      </c>
      <c r="AU130" s="265" t="str">
        <f>IF($AF130="","",VLOOKUP($AF130,NANS取り込みシート!$A:$P,16,FALSE))</f>
        <v/>
      </c>
      <c r="AV130" s="178" t="str">
        <f>IF(データとりまとめシート!$E149="","",データとりまとめシート!$E149)</f>
        <v/>
      </c>
      <c r="AW130" s="264" t="str">
        <f>IF(データとりまとめシート!$G149="","",データとりまとめシート!$G149)</f>
        <v/>
      </c>
      <c r="AX130" s="178" t="str">
        <f t="shared" si="18"/>
        <v/>
      </c>
      <c r="AY130" s="178" t="str">
        <f t="shared" si="19"/>
        <v/>
      </c>
      <c r="AZ130" s="178" t="str">
        <f>IF(データとりまとめシート!$I149="","",データとりまとめシート!$I149)</f>
        <v/>
      </c>
      <c r="BA130" s="264" t="str">
        <f>IF(データとりまとめシート!$K149="","",データとりまとめシート!$K149)</f>
        <v/>
      </c>
      <c r="BB130" s="178" t="str">
        <f t="shared" si="20"/>
        <v/>
      </c>
      <c r="BC130" s="178" t="str">
        <f t="shared" si="21"/>
        <v/>
      </c>
      <c r="BD130" s="178" t="str">
        <f>IF($AF130="","",IF(COUNTIF(データとりまとめシート!$B$12:$B$17,NANS取り込みシート!$AF130)=1,データとりまとめシート!$W$24,IF(COUNTIF(データとりまとめシート!$B$3:$B$8,NANS取り込みシート!$AF130)=1,データとりまとめシート!$W$25,IF(COUNTIF(データとりまとめシート!$H$12:$H$17,NANS取り込みシート!$AF130)=1,データとりまとめシート!$W$26,IF(COUNTIF(データとりまとめシート!$H$3:$H$8,NANS取り込みシート!$AF130)=1,データとりまとめシート!$W$27,"")))))</f>
        <v/>
      </c>
      <c r="BE130" s="264" t="str">
        <f>IF(BD130=データとりまとめシート!$W$24,IF(データとりまとめシート!$E$12="","",データとりまとめシート!$E$12),"")&amp;IF(BD130=データとりまとめシート!$W$25,IF(データとりまとめシート!$E$3="","",データとりまとめシート!$E$3),"")&amp;IF(BD130=データとりまとめシート!$W$26,IF(データとりまとめシート!$K$12="","",データとりまとめシート!$K$12),"")&amp;IF(BD130=データとりまとめシート!$W$27,IF(データとりまとめシート!$K$3="","",データとりまとめシート!$K$3),"")</f>
        <v/>
      </c>
      <c r="BF130" s="178" t="str">
        <f t="shared" si="22"/>
        <v/>
      </c>
      <c r="BG130" s="178" t="str">
        <f t="shared" si="23"/>
        <v/>
      </c>
    </row>
    <row r="131" spans="1:59">
      <c r="A131" s="178" t="str">
        <f>IF(選手情報入力シート!A131="","",選手情報入力シート!A131)</f>
        <v/>
      </c>
      <c r="B131" s="178" t="str">
        <f>IF($A131="","",所属情報入力シート!$A$2)</f>
        <v/>
      </c>
      <c r="C131" s="178"/>
      <c r="D131" s="178"/>
      <c r="E131" s="178" t="str">
        <f>IF($A131="","",VLOOKUP($A131,選手情報入力シート!$A$3:$M$246,2,FALSE))</f>
        <v/>
      </c>
      <c r="F131" s="178" t="str">
        <f>IF($A131="","",VLOOKUP($A131,選手情報入力シート!$A$3:$M$246,3,FALSE)&amp;" "&amp;VLOOKUP($A131,選手情報入力シート!$A$3:$M$246,4,FALSE))</f>
        <v/>
      </c>
      <c r="G131" s="178" t="str">
        <f>IF($A131="","",ASC(VLOOKUP($A131,選手情報入力シート!$A$3:$M$246,5,FALSE)))</f>
        <v/>
      </c>
      <c r="H131" s="178"/>
      <c r="I131" s="178" t="str">
        <f>IF($A131="","",ASC(VLOOKUP($A131,選手情報入力シート!$A$3:$M$246,6,FALSE)))</f>
        <v/>
      </c>
      <c r="J131" s="178" t="str">
        <f>IF($A131="","",VLOOKUP($A131,選手情報入力シート!$A$3:$M$246,7,FALSE))</f>
        <v/>
      </c>
      <c r="K131" s="178" t="str">
        <f>IF($A131="","",VLOOKUP($A131,選手情報入力シート!$A$3:$M$246,8,FALSE))</f>
        <v/>
      </c>
      <c r="L131" s="178" t="str">
        <f>IF($A131="","",VLOOKUP($A131,選手情報入力シート!$A$3:$M$246,9,FALSE))</f>
        <v/>
      </c>
      <c r="M131" s="178" t="str">
        <f>IF($A131="","",YEAR(VLOOKUP($A131,選手情報入力シート!$A$3:$M$246,10,FALSE)))</f>
        <v/>
      </c>
      <c r="N131" s="265" t="str">
        <f>IF($A131="","",IF(MONTH(VLOOKUP($A131,選手情報入力シート!$A$3:$M$246,10,FALSE))&lt;10,"0"&amp;MONTH(VLOOKUP($A131,選手情報入力シート!$A$3:$M$246,10,FALSE))*100+DAY(VLOOKUP($A131,選手情報入力シート!$A$3:$M$246,10,FALSE)),MONTH(VLOOKUP($A131,選手情報入力シート!$A$3:$M$246,10,FALSE))*100+DAY(VLOOKUP($A131,選手情報入力シート!$A$3:$M$246,10,FALSE))))</f>
        <v/>
      </c>
      <c r="O131" s="178" t="str">
        <f>IF($A131="","",VLOOKUP($A131,選手情報入力シート!$A$3:$M$246,12,FALSE))</f>
        <v/>
      </c>
      <c r="P131" s="178" t="str">
        <f>IF($A131="","",VLOOKUP($A131,選手情報入力シート!$A$3:$M$246,11,FALSE))</f>
        <v/>
      </c>
      <c r="AF131" s="178" t="str">
        <f>IF(データとりまとめシート!$A150="","",データとりまとめシート!$A150)</f>
        <v/>
      </c>
      <c r="AG131" s="178" t="str">
        <f>IF($AF131="","",VLOOKUP($AF131,NANS取り込みシート!$A:$P,2,FALSE))</f>
        <v/>
      </c>
      <c r="AH131" s="178"/>
      <c r="AI131" s="178"/>
      <c r="AJ131" s="178" t="str">
        <f>IF($AF131="","",VLOOKUP($AF131,NANS取り込みシート!$A:$P,5,FALSE))</f>
        <v/>
      </c>
      <c r="AK131" s="178" t="str">
        <f>IF($AF131="","",VLOOKUP($AF131,NANS取り込みシート!$A:$P,6,FALSE))</f>
        <v/>
      </c>
      <c r="AL131" s="178" t="str">
        <f>IF($AF131="","",VLOOKUP($AF131,NANS取り込みシート!$A:$P,7,FALSE))</f>
        <v/>
      </c>
      <c r="AM131" s="178"/>
      <c r="AN131" s="178" t="str">
        <f>IF($AF131="","",VLOOKUP($AF131,NANS取り込みシート!$A:$P,9,FALSE))</f>
        <v/>
      </c>
      <c r="AO131" s="178" t="str">
        <f>IF($AF131="","",VLOOKUP($AF131,NANS取り込みシート!$A:$P,10,FALSE))</f>
        <v/>
      </c>
      <c r="AP131" s="178" t="str">
        <f>IF($AF131="","",VLOOKUP($AF131,NANS取り込みシート!$A:$P,11,FALSE))</f>
        <v/>
      </c>
      <c r="AQ131" s="178" t="str">
        <f>IF($AF131="","",VLOOKUP($AF131,NANS取り込みシート!$A:$P,12,FALSE))</f>
        <v/>
      </c>
      <c r="AR131" s="178" t="str">
        <f>IF($AF131="","",VLOOKUP($AF131,NANS取り込みシート!$A:$P,13,FALSE))</f>
        <v/>
      </c>
      <c r="AS131" s="265" t="str">
        <f>IF($AF131="","",VLOOKUP($AF131,NANS取り込みシート!$A:$P,14,FALSE))</f>
        <v/>
      </c>
      <c r="AT131" s="178" t="str">
        <f>IF($AF131="","",VLOOKUP($AF131,NANS取り込みシート!$A:$P,15,FALSE))</f>
        <v/>
      </c>
      <c r="AU131" s="265" t="str">
        <f>IF($AF131="","",VLOOKUP($AF131,NANS取り込みシート!$A:$P,16,FALSE))</f>
        <v/>
      </c>
      <c r="AV131" s="178" t="str">
        <f>IF(データとりまとめシート!$E150="","",データとりまとめシート!$E150)</f>
        <v/>
      </c>
      <c r="AW131" s="264" t="str">
        <f>IF(データとりまとめシート!$G150="","",データとりまとめシート!$G150)</f>
        <v/>
      </c>
      <c r="AX131" s="178" t="str">
        <f t="shared" si="18"/>
        <v/>
      </c>
      <c r="AY131" s="178" t="str">
        <f t="shared" si="19"/>
        <v/>
      </c>
      <c r="AZ131" s="178" t="str">
        <f>IF(データとりまとめシート!$I150="","",データとりまとめシート!$I150)</f>
        <v/>
      </c>
      <c r="BA131" s="264" t="str">
        <f>IF(データとりまとめシート!$K150="","",データとりまとめシート!$K150)</f>
        <v/>
      </c>
      <c r="BB131" s="178" t="str">
        <f t="shared" si="20"/>
        <v/>
      </c>
      <c r="BC131" s="178" t="str">
        <f t="shared" si="21"/>
        <v/>
      </c>
      <c r="BD131" s="178" t="str">
        <f>IF($AF131="","",IF(COUNTIF(データとりまとめシート!$B$12:$B$17,NANS取り込みシート!$AF131)=1,データとりまとめシート!$W$24,IF(COUNTIF(データとりまとめシート!$B$3:$B$8,NANS取り込みシート!$AF131)=1,データとりまとめシート!$W$25,IF(COUNTIF(データとりまとめシート!$H$12:$H$17,NANS取り込みシート!$AF131)=1,データとりまとめシート!$W$26,IF(COUNTIF(データとりまとめシート!$H$3:$H$8,NANS取り込みシート!$AF131)=1,データとりまとめシート!$W$27,"")))))</f>
        <v/>
      </c>
      <c r="BE131" s="264" t="str">
        <f>IF(BD131=データとりまとめシート!$W$24,IF(データとりまとめシート!$E$12="","",データとりまとめシート!$E$12),"")&amp;IF(BD131=データとりまとめシート!$W$25,IF(データとりまとめシート!$E$3="","",データとりまとめシート!$E$3),"")&amp;IF(BD131=データとりまとめシート!$W$26,IF(データとりまとめシート!$K$12="","",データとりまとめシート!$K$12),"")&amp;IF(BD131=データとりまとめシート!$W$27,IF(データとりまとめシート!$K$3="","",データとりまとめシート!$K$3),"")</f>
        <v/>
      </c>
      <c r="BF131" s="178" t="str">
        <f t="shared" si="22"/>
        <v/>
      </c>
      <c r="BG131" s="178" t="str">
        <f t="shared" si="23"/>
        <v/>
      </c>
    </row>
    <row r="132" spans="1:59">
      <c r="A132" s="178" t="str">
        <f>IF(選手情報入力シート!A132="","",選手情報入力シート!A132)</f>
        <v/>
      </c>
      <c r="B132" s="178" t="str">
        <f>IF($A132="","",所属情報入力シート!$A$2)</f>
        <v/>
      </c>
      <c r="C132" s="178"/>
      <c r="D132" s="178"/>
      <c r="E132" s="178" t="str">
        <f>IF($A132="","",VLOOKUP($A132,選手情報入力シート!$A$3:$M$246,2,FALSE))</f>
        <v/>
      </c>
      <c r="F132" s="178" t="str">
        <f>IF($A132="","",VLOOKUP($A132,選手情報入力シート!$A$3:$M$246,3,FALSE)&amp;" "&amp;VLOOKUP($A132,選手情報入力シート!$A$3:$M$246,4,FALSE))</f>
        <v/>
      </c>
      <c r="G132" s="178" t="str">
        <f>IF($A132="","",ASC(VLOOKUP($A132,選手情報入力シート!$A$3:$M$246,5,FALSE)))</f>
        <v/>
      </c>
      <c r="H132" s="178"/>
      <c r="I132" s="178" t="str">
        <f>IF($A132="","",ASC(VLOOKUP($A132,選手情報入力シート!$A$3:$M$246,6,FALSE)))</f>
        <v/>
      </c>
      <c r="J132" s="178" t="str">
        <f>IF($A132="","",VLOOKUP($A132,選手情報入力シート!$A$3:$M$246,7,FALSE))</f>
        <v/>
      </c>
      <c r="K132" s="178" t="str">
        <f>IF($A132="","",VLOOKUP($A132,選手情報入力シート!$A$3:$M$246,8,FALSE))</f>
        <v/>
      </c>
      <c r="L132" s="178" t="str">
        <f>IF($A132="","",VLOOKUP($A132,選手情報入力シート!$A$3:$M$246,9,FALSE))</f>
        <v/>
      </c>
      <c r="M132" s="178" t="str">
        <f>IF($A132="","",YEAR(VLOOKUP($A132,選手情報入力シート!$A$3:$M$246,10,FALSE)))</f>
        <v/>
      </c>
      <c r="N132" s="265" t="str">
        <f>IF($A132="","",IF(MONTH(VLOOKUP($A132,選手情報入力シート!$A$3:$M$246,10,FALSE))&lt;10,"0"&amp;MONTH(VLOOKUP($A132,選手情報入力シート!$A$3:$M$246,10,FALSE))*100+DAY(VLOOKUP($A132,選手情報入力シート!$A$3:$M$246,10,FALSE)),MONTH(VLOOKUP($A132,選手情報入力シート!$A$3:$M$246,10,FALSE))*100+DAY(VLOOKUP($A132,選手情報入力シート!$A$3:$M$246,10,FALSE))))</f>
        <v/>
      </c>
      <c r="O132" s="178" t="str">
        <f>IF($A132="","",VLOOKUP($A132,選手情報入力シート!$A$3:$M$246,12,FALSE))</f>
        <v/>
      </c>
      <c r="P132" s="178" t="str">
        <f>IF($A132="","",VLOOKUP($A132,選手情報入力シート!$A$3:$M$246,11,FALSE))</f>
        <v/>
      </c>
      <c r="AF132" s="178" t="str">
        <f>IF(データとりまとめシート!$A151="","",データとりまとめシート!$A151)</f>
        <v/>
      </c>
      <c r="AG132" s="178" t="str">
        <f>IF($AF132="","",VLOOKUP($AF132,NANS取り込みシート!$A:$P,2,FALSE))</f>
        <v/>
      </c>
      <c r="AH132" s="178"/>
      <c r="AI132" s="178"/>
      <c r="AJ132" s="178" t="str">
        <f>IF($AF132="","",VLOOKUP($AF132,NANS取り込みシート!$A:$P,5,FALSE))</f>
        <v/>
      </c>
      <c r="AK132" s="178" t="str">
        <f>IF($AF132="","",VLOOKUP($AF132,NANS取り込みシート!$A:$P,6,FALSE))</f>
        <v/>
      </c>
      <c r="AL132" s="178" t="str">
        <f>IF($AF132="","",VLOOKUP($AF132,NANS取り込みシート!$A:$P,7,FALSE))</f>
        <v/>
      </c>
      <c r="AM132" s="178"/>
      <c r="AN132" s="178" t="str">
        <f>IF($AF132="","",VLOOKUP($AF132,NANS取り込みシート!$A:$P,9,FALSE))</f>
        <v/>
      </c>
      <c r="AO132" s="178" t="str">
        <f>IF($AF132="","",VLOOKUP($AF132,NANS取り込みシート!$A:$P,10,FALSE))</f>
        <v/>
      </c>
      <c r="AP132" s="178" t="str">
        <f>IF($AF132="","",VLOOKUP($AF132,NANS取り込みシート!$A:$P,11,FALSE))</f>
        <v/>
      </c>
      <c r="AQ132" s="178" t="str">
        <f>IF($AF132="","",VLOOKUP($AF132,NANS取り込みシート!$A:$P,12,FALSE))</f>
        <v/>
      </c>
      <c r="AR132" s="178" t="str">
        <f>IF($AF132="","",VLOOKUP($AF132,NANS取り込みシート!$A:$P,13,FALSE))</f>
        <v/>
      </c>
      <c r="AS132" s="265" t="str">
        <f>IF($AF132="","",VLOOKUP($AF132,NANS取り込みシート!$A:$P,14,FALSE))</f>
        <v/>
      </c>
      <c r="AT132" s="178" t="str">
        <f>IF($AF132="","",VLOOKUP($AF132,NANS取り込みシート!$A:$P,15,FALSE))</f>
        <v/>
      </c>
      <c r="AU132" s="265" t="str">
        <f>IF($AF132="","",VLOOKUP($AF132,NANS取り込みシート!$A:$P,16,FALSE))</f>
        <v/>
      </c>
      <c r="AV132" s="178" t="str">
        <f>IF(データとりまとめシート!$E151="","",データとりまとめシート!$E151)</f>
        <v/>
      </c>
      <c r="AW132" s="264" t="str">
        <f>IF(データとりまとめシート!$G151="","",データとりまとめシート!$G151)</f>
        <v/>
      </c>
      <c r="AX132" s="178" t="str">
        <f t="shared" ref="AX132:AX195" si="24">IF(AV132="","",0)</f>
        <v/>
      </c>
      <c r="AY132" s="178" t="str">
        <f t="shared" ref="AY132:AY195" si="25">IF(AV132="","",IF(AW132="",0,2))</f>
        <v/>
      </c>
      <c r="AZ132" s="178" t="str">
        <f>IF(データとりまとめシート!$I151="","",データとりまとめシート!$I151)</f>
        <v/>
      </c>
      <c r="BA132" s="264" t="str">
        <f>IF(データとりまとめシート!$K151="","",データとりまとめシート!$K151)</f>
        <v/>
      </c>
      <c r="BB132" s="178" t="str">
        <f t="shared" ref="BB132:BB195" si="26">IF(AZ132="","",0)</f>
        <v/>
      </c>
      <c r="BC132" s="178" t="str">
        <f t="shared" ref="BC132:BC195" si="27">IF(AZ132="","",IF(BA132="",0,2))</f>
        <v/>
      </c>
      <c r="BD132" s="178" t="str">
        <f>IF($AF132="","",IF(COUNTIF(データとりまとめシート!$B$12:$B$17,NANS取り込みシート!$AF132)=1,データとりまとめシート!$W$24,IF(COUNTIF(データとりまとめシート!$B$3:$B$8,NANS取り込みシート!$AF132)=1,データとりまとめシート!$W$25,IF(COUNTIF(データとりまとめシート!$H$12:$H$17,NANS取り込みシート!$AF132)=1,データとりまとめシート!$W$26,IF(COUNTIF(データとりまとめシート!$H$3:$H$8,NANS取り込みシート!$AF132)=1,データとりまとめシート!$W$27,"")))))</f>
        <v/>
      </c>
      <c r="BE132" s="264" t="str">
        <f>IF(BD132=データとりまとめシート!$W$24,IF(データとりまとめシート!$E$12="","",データとりまとめシート!$E$12),"")&amp;IF(BD132=データとりまとめシート!$W$25,IF(データとりまとめシート!$E$3="","",データとりまとめシート!$E$3),"")&amp;IF(BD132=データとりまとめシート!$W$26,IF(データとりまとめシート!$K$12="","",データとりまとめシート!$K$12),"")&amp;IF(BD132=データとりまとめシート!$W$27,IF(データとりまとめシート!$K$3="","",データとりまとめシート!$K$3),"")</f>
        <v/>
      </c>
      <c r="BF132" s="178" t="str">
        <f t="shared" ref="BF132:BF195" si="28">IF(BD132="","",0)</f>
        <v/>
      </c>
      <c r="BG132" s="178" t="str">
        <f t="shared" ref="BG132:BG195" si="29">IF(BD132="","",IF(BE132="",0,2))</f>
        <v/>
      </c>
    </row>
    <row r="133" spans="1:59">
      <c r="A133" s="178" t="str">
        <f>IF(選手情報入力シート!A133="","",選手情報入力シート!A133)</f>
        <v/>
      </c>
      <c r="B133" s="178" t="str">
        <f>IF($A133="","",所属情報入力シート!$A$2)</f>
        <v/>
      </c>
      <c r="C133" s="178"/>
      <c r="D133" s="178"/>
      <c r="E133" s="178" t="str">
        <f>IF($A133="","",VLOOKUP($A133,選手情報入力シート!$A$3:$M$246,2,FALSE))</f>
        <v/>
      </c>
      <c r="F133" s="178" t="str">
        <f>IF($A133="","",VLOOKUP($A133,選手情報入力シート!$A$3:$M$246,3,FALSE)&amp;" "&amp;VLOOKUP($A133,選手情報入力シート!$A$3:$M$246,4,FALSE))</f>
        <v/>
      </c>
      <c r="G133" s="178" t="str">
        <f>IF($A133="","",ASC(VLOOKUP($A133,選手情報入力シート!$A$3:$M$246,5,FALSE)))</f>
        <v/>
      </c>
      <c r="H133" s="178"/>
      <c r="I133" s="178" t="str">
        <f>IF($A133="","",ASC(VLOOKUP($A133,選手情報入力シート!$A$3:$M$246,6,FALSE)))</f>
        <v/>
      </c>
      <c r="J133" s="178" t="str">
        <f>IF($A133="","",VLOOKUP($A133,選手情報入力シート!$A$3:$M$246,7,FALSE))</f>
        <v/>
      </c>
      <c r="K133" s="178" t="str">
        <f>IF($A133="","",VLOOKUP($A133,選手情報入力シート!$A$3:$M$246,8,FALSE))</f>
        <v/>
      </c>
      <c r="L133" s="178" t="str">
        <f>IF($A133="","",VLOOKUP($A133,選手情報入力シート!$A$3:$M$246,9,FALSE))</f>
        <v/>
      </c>
      <c r="M133" s="178" t="str">
        <f>IF($A133="","",YEAR(VLOOKUP($A133,選手情報入力シート!$A$3:$M$246,10,FALSE)))</f>
        <v/>
      </c>
      <c r="N133" s="265" t="str">
        <f>IF($A133="","",IF(MONTH(VLOOKUP($A133,選手情報入力シート!$A$3:$M$246,10,FALSE))&lt;10,"0"&amp;MONTH(VLOOKUP($A133,選手情報入力シート!$A$3:$M$246,10,FALSE))*100+DAY(VLOOKUP($A133,選手情報入力シート!$A$3:$M$246,10,FALSE)),MONTH(VLOOKUP($A133,選手情報入力シート!$A$3:$M$246,10,FALSE))*100+DAY(VLOOKUP($A133,選手情報入力シート!$A$3:$M$246,10,FALSE))))</f>
        <v/>
      </c>
      <c r="O133" s="178" t="str">
        <f>IF($A133="","",VLOOKUP($A133,選手情報入力シート!$A$3:$M$246,12,FALSE))</f>
        <v/>
      </c>
      <c r="P133" s="178" t="str">
        <f>IF($A133="","",VLOOKUP($A133,選手情報入力シート!$A$3:$M$246,11,FALSE))</f>
        <v/>
      </c>
      <c r="AF133" s="178" t="str">
        <f>IF(データとりまとめシート!$A152="","",データとりまとめシート!$A152)</f>
        <v/>
      </c>
      <c r="AG133" s="178" t="str">
        <f>IF($AF133="","",VLOOKUP($AF133,NANS取り込みシート!$A:$P,2,FALSE))</f>
        <v/>
      </c>
      <c r="AH133" s="178"/>
      <c r="AI133" s="178"/>
      <c r="AJ133" s="178" t="str">
        <f>IF($AF133="","",VLOOKUP($AF133,NANS取り込みシート!$A:$P,5,FALSE))</f>
        <v/>
      </c>
      <c r="AK133" s="178" t="str">
        <f>IF($AF133="","",VLOOKUP($AF133,NANS取り込みシート!$A:$P,6,FALSE))</f>
        <v/>
      </c>
      <c r="AL133" s="178" t="str">
        <f>IF($AF133="","",VLOOKUP($AF133,NANS取り込みシート!$A:$P,7,FALSE))</f>
        <v/>
      </c>
      <c r="AM133" s="178"/>
      <c r="AN133" s="178" t="str">
        <f>IF($AF133="","",VLOOKUP($AF133,NANS取り込みシート!$A:$P,9,FALSE))</f>
        <v/>
      </c>
      <c r="AO133" s="178" t="str">
        <f>IF($AF133="","",VLOOKUP($AF133,NANS取り込みシート!$A:$P,10,FALSE))</f>
        <v/>
      </c>
      <c r="AP133" s="178" t="str">
        <f>IF($AF133="","",VLOOKUP($AF133,NANS取り込みシート!$A:$P,11,FALSE))</f>
        <v/>
      </c>
      <c r="AQ133" s="178" t="str">
        <f>IF($AF133="","",VLOOKUP($AF133,NANS取り込みシート!$A:$P,12,FALSE))</f>
        <v/>
      </c>
      <c r="AR133" s="178" t="str">
        <f>IF($AF133="","",VLOOKUP($AF133,NANS取り込みシート!$A:$P,13,FALSE))</f>
        <v/>
      </c>
      <c r="AS133" s="265" t="str">
        <f>IF($AF133="","",VLOOKUP($AF133,NANS取り込みシート!$A:$P,14,FALSE))</f>
        <v/>
      </c>
      <c r="AT133" s="178" t="str">
        <f>IF($AF133="","",VLOOKUP($AF133,NANS取り込みシート!$A:$P,15,FALSE))</f>
        <v/>
      </c>
      <c r="AU133" s="265" t="str">
        <f>IF($AF133="","",VLOOKUP($AF133,NANS取り込みシート!$A:$P,16,FALSE))</f>
        <v/>
      </c>
      <c r="AV133" s="178" t="str">
        <f>IF(データとりまとめシート!$E152="","",データとりまとめシート!$E152)</f>
        <v/>
      </c>
      <c r="AW133" s="264" t="str">
        <f>IF(データとりまとめシート!$G152="","",データとりまとめシート!$G152)</f>
        <v/>
      </c>
      <c r="AX133" s="178" t="str">
        <f t="shared" si="24"/>
        <v/>
      </c>
      <c r="AY133" s="178" t="str">
        <f t="shared" si="25"/>
        <v/>
      </c>
      <c r="AZ133" s="178" t="str">
        <f>IF(データとりまとめシート!$I152="","",データとりまとめシート!$I152)</f>
        <v/>
      </c>
      <c r="BA133" s="264" t="str">
        <f>IF(データとりまとめシート!$K152="","",データとりまとめシート!$K152)</f>
        <v/>
      </c>
      <c r="BB133" s="178" t="str">
        <f t="shared" si="26"/>
        <v/>
      </c>
      <c r="BC133" s="178" t="str">
        <f t="shared" si="27"/>
        <v/>
      </c>
      <c r="BD133" s="178" t="str">
        <f>IF($AF133="","",IF(COUNTIF(データとりまとめシート!$B$12:$B$17,NANS取り込みシート!$AF133)=1,データとりまとめシート!$W$24,IF(COUNTIF(データとりまとめシート!$B$3:$B$8,NANS取り込みシート!$AF133)=1,データとりまとめシート!$W$25,IF(COUNTIF(データとりまとめシート!$H$12:$H$17,NANS取り込みシート!$AF133)=1,データとりまとめシート!$W$26,IF(COUNTIF(データとりまとめシート!$H$3:$H$8,NANS取り込みシート!$AF133)=1,データとりまとめシート!$W$27,"")))))</f>
        <v/>
      </c>
      <c r="BE133" s="264" t="str">
        <f>IF(BD133=データとりまとめシート!$W$24,IF(データとりまとめシート!$E$12="","",データとりまとめシート!$E$12),"")&amp;IF(BD133=データとりまとめシート!$W$25,IF(データとりまとめシート!$E$3="","",データとりまとめシート!$E$3),"")&amp;IF(BD133=データとりまとめシート!$W$26,IF(データとりまとめシート!$K$12="","",データとりまとめシート!$K$12),"")&amp;IF(BD133=データとりまとめシート!$W$27,IF(データとりまとめシート!$K$3="","",データとりまとめシート!$K$3),"")</f>
        <v/>
      </c>
      <c r="BF133" s="178" t="str">
        <f t="shared" si="28"/>
        <v/>
      </c>
      <c r="BG133" s="178" t="str">
        <f t="shared" si="29"/>
        <v/>
      </c>
    </row>
    <row r="134" spans="1:59">
      <c r="A134" s="178" t="str">
        <f>IF(選手情報入力シート!A134="","",選手情報入力シート!A134)</f>
        <v/>
      </c>
      <c r="B134" s="178" t="str">
        <f>IF($A134="","",所属情報入力シート!$A$2)</f>
        <v/>
      </c>
      <c r="C134" s="178"/>
      <c r="D134" s="178"/>
      <c r="E134" s="178" t="str">
        <f>IF($A134="","",VLOOKUP($A134,選手情報入力シート!$A$3:$M$246,2,FALSE))</f>
        <v/>
      </c>
      <c r="F134" s="178" t="str">
        <f>IF($A134="","",VLOOKUP($A134,選手情報入力シート!$A$3:$M$246,3,FALSE)&amp;" "&amp;VLOOKUP($A134,選手情報入力シート!$A$3:$M$246,4,FALSE))</f>
        <v/>
      </c>
      <c r="G134" s="178" t="str">
        <f>IF($A134="","",ASC(VLOOKUP($A134,選手情報入力シート!$A$3:$M$246,5,FALSE)))</f>
        <v/>
      </c>
      <c r="H134" s="178"/>
      <c r="I134" s="178" t="str">
        <f>IF($A134="","",ASC(VLOOKUP($A134,選手情報入力シート!$A$3:$M$246,6,FALSE)))</f>
        <v/>
      </c>
      <c r="J134" s="178" t="str">
        <f>IF($A134="","",VLOOKUP($A134,選手情報入力シート!$A$3:$M$246,7,FALSE))</f>
        <v/>
      </c>
      <c r="K134" s="178" t="str">
        <f>IF($A134="","",VLOOKUP($A134,選手情報入力シート!$A$3:$M$246,8,FALSE))</f>
        <v/>
      </c>
      <c r="L134" s="178" t="str">
        <f>IF($A134="","",VLOOKUP($A134,選手情報入力シート!$A$3:$M$246,9,FALSE))</f>
        <v/>
      </c>
      <c r="M134" s="178" t="str">
        <f>IF($A134="","",YEAR(VLOOKUP($A134,選手情報入力シート!$A$3:$M$246,10,FALSE)))</f>
        <v/>
      </c>
      <c r="N134" s="265" t="str">
        <f>IF($A134="","",IF(MONTH(VLOOKUP($A134,選手情報入力シート!$A$3:$M$246,10,FALSE))&lt;10,"0"&amp;MONTH(VLOOKUP($A134,選手情報入力シート!$A$3:$M$246,10,FALSE))*100+DAY(VLOOKUP($A134,選手情報入力シート!$A$3:$M$246,10,FALSE)),MONTH(VLOOKUP($A134,選手情報入力シート!$A$3:$M$246,10,FALSE))*100+DAY(VLOOKUP($A134,選手情報入力シート!$A$3:$M$246,10,FALSE))))</f>
        <v/>
      </c>
      <c r="O134" s="178" t="str">
        <f>IF($A134="","",VLOOKUP($A134,選手情報入力シート!$A$3:$M$246,12,FALSE))</f>
        <v/>
      </c>
      <c r="P134" s="178" t="str">
        <f>IF($A134="","",VLOOKUP($A134,選手情報入力シート!$A$3:$M$246,11,FALSE))</f>
        <v/>
      </c>
      <c r="AF134" s="178" t="str">
        <f>IF(データとりまとめシート!$A153="","",データとりまとめシート!$A153)</f>
        <v/>
      </c>
      <c r="AG134" s="178" t="str">
        <f>IF($AF134="","",VLOOKUP($AF134,NANS取り込みシート!$A:$P,2,FALSE))</f>
        <v/>
      </c>
      <c r="AH134" s="178"/>
      <c r="AI134" s="178"/>
      <c r="AJ134" s="178" t="str">
        <f>IF($AF134="","",VLOOKUP($AF134,NANS取り込みシート!$A:$P,5,FALSE))</f>
        <v/>
      </c>
      <c r="AK134" s="178" t="str">
        <f>IF($AF134="","",VLOOKUP($AF134,NANS取り込みシート!$A:$P,6,FALSE))</f>
        <v/>
      </c>
      <c r="AL134" s="178" t="str">
        <f>IF($AF134="","",VLOOKUP($AF134,NANS取り込みシート!$A:$P,7,FALSE))</f>
        <v/>
      </c>
      <c r="AM134" s="178"/>
      <c r="AN134" s="178" t="str">
        <f>IF($AF134="","",VLOOKUP($AF134,NANS取り込みシート!$A:$P,9,FALSE))</f>
        <v/>
      </c>
      <c r="AO134" s="178" t="str">
        <f>IF($AF134="","",VLOOKUP($AF134,NANS取り込みシート!$A:$P,10,FALSE))</f>
        <v/>
      </c>
      <c r="AP134" s="178" t="str">
        <f>IF($AF134="","",VLOOKUP($AF134,NANS取り込みシート!$A:$P,11,FALSE))</f>
        <v/>
      </c>
      <c r="AQ134" s="178" t="str">
        <f>IF($AF134="","",VLOOKUP($AF134,NANS取り込みシート!$A:$P,12,FALSE))</f>
        <v/>
      </c>
      <c r="AR134" s="178" t="str">
        <f>IF($AF134="","",VLOOKUP($AF134,NANS取り込みシート!$A:$P,13,FALSE))</f>
        <v/>
      </c>
      <c r="AS134" s="265" t="str">
        <f>IF($AF134="","",VLOOKUP($AF134,NANS取り込みシート!$A:$P,14,FALSE))</f>
        <v/>
      </c>
      <c r="AT134" s="178" t="str">
        <f>IF($AF134="","",VLOOKUP($AF134,NANS取り込みシート!$A:$P,15,FALSE))</f>
        <v/>
      </c>
      <c r="AU134" s="265" t="str">
        <f>IF($AF134="","",VLOOKUP($AF134,NANS取り込みシート!$A:$P,16,FALSE))</f>
        <v/>
      </c>
      <c r="AV134" s="178" t="str">
        <f>IF(データとりまとめシート!$E153="","",データとりまとめシート!$E153)</f>
        <v/>
      </c>
      <c r="AW134" s="264" t="str">
        <f>IF(データとりまとめシート!$G153="","",データとりまとめシート!$G153)</f>
        <v/>
      </c>
      <c r="AX134" s="178" t="str">
        <f t="shared" si="24"/>
        <v/>
      </c>
      <c r="AY134" s="178" t="str">
        <f t="shared" si="25"/>
        <v/>
      </c>
      <c r="AZ134" s="178" t="str">
        <f>IF(データとりまとめシート!$I153="","",データとりまとめシート!$I153)</f>
        <v/>
      </c>
      <c r="BA134" s="264" t="str">
        <f>IF(データとりまとめシート!$K153="","",データとりまとめシート!$K153)</f>
        <v/>
      </c>
      <c r="BB134" s="178" t="str">
        <f t="shared" si="26"/>
        <v/>
      </c>
      <c r="BC134" s="178" t="str">
        <f t="shared" si="27"/>
        <v/>
      </c>
      <c r="BD134" s="178" t="str">
        <f>IF($AF134="","",IF(COUNTIF(データとりまとめシート!$B$12:$B$17,NANS取り込みシート!$AF134)=1,データとりまとめシート!$W$24,IF(COUNTIF(データとりまとめシート!$B$3:$B$8,NANS取り込みシート!$AF134)=1,データとりまとめシート!$W$25,IF(COUNTIF(データとりまとめシート!$H$12:$H$17,NANS取り込みシート!$AF134)=1,データとりまとめシート!$W$26,IF(COUNTIF(データとりまとめシート!$H$3:$H$8,NANS取り込みシート!$AF134)=1,データとりまとめシート!$W$27,"")))))</f>
        <v/>
      </c>
      <c r="BE134" s="264" t="str">
        <f>IF(BD134=データとりまとめシート!$W$24,IF(データとりまとめシート!$E$12="","",データとりまとめシート!$E$12),"")&amp;IF(BD134=データとりまとめシート!$W$25,IF(データとりまとめシート!$E$3="","",データとりまとめシート!$E$3),"")&amp;IF(BD134=データとりまとめシート!$W$26,IF(データとりまとめシート!$K$12="","",データとりまとめシート!$K$12),"")&amp;IF(BD134=データとりまとめシート!$W$27,IF(データとりまとめシート!$K$3="","",データとりまとめシート!$K$3),"")</f>
        <v/>
      </c>
      <c r="BF134" s="178" t="str">
        <f t="shared" si="28"/>
        <v/>
      </c>
      <c r="BG134" s="178" t="str">
        <f t="shared" si="29"/>
        <v/>
      </c>
    </row>
    <row r="135" spans="1:59">
      <c r="A135" s="178" t="str">
        <f>IF(選手情報入力シート!A135="","",選手情報入力シート!A135)</f>
        <v/>
      </c>
      <c r="B135" s="178" t="str">
        <f>IF($A135="","",所属情報入力シート!$A$2)</f>
        <v/>
      </c>
      <c r="C135" s="178"/>
      <c r="D135" s="178"/>
      <c r="E135" s="178" t="str">
        <f>IF($A135="","",VLOOKUP($A135,選手情報入力シート!$A$3:$M$246,2,FALSE))</f>
        <v/>
      </c>
      <c r="F135" s="178" t="str">
        <f>IF($A135="","",VLOOKUP($A135,選手情報入力シート!$A$3:$M$246,3,FALSE)&amp;" "&amp;VLOOKUP($A135,選手情報入力シート!$A$3:$M$246,4,FALSE))</f>
        <v/>
      </c>
      <c r="G135" s="178" t="str">
        <f>IF($A135="","",ASC(VLOOKUP($A135,選手情報入力シート!$A$3:$M$246,5,FALSE)))</f>
        <v/>
      </c>
      <c r="H135" s="178"/>
      <c r="I135" s="178" t="str">
        <f>IF($A135="","",ASC(VLOOKUP($A135,選手情報入力シート!$A$3:$M$246,6,FALSE)))</f>
        <v/>
      </c>
      <c r="J135" s="178" t="str">
        <f>IF($A135="","",VLOOKUP($A135,選手情報入力シート!$A$3:$M$246,7,FALSE))</f>
        <v/>
      </c>
      <c r="K135" s="178" t="str">
        <f>IF($A135="","",VLOOKUP($A135,選手情報入力シート!$A$3:$M$246,8,FALSE))</f>
        <v/>
      </c>
      <c r="L135" s="178" t="str">
        <f>IF($A135="","",VLOOKUP($A135,選手情報入力シート!$A$3:$M$246,9,FALSE))</f>
        <v/>
      </c>
      <c r="M135" s="178" t="str">
        <f>IF($A135="","",YEAR(VLOOKUP($A135,選手情報入力シート!$A$3:$M$246,10,FALSE)))</f>
        <v/>
      </c>
      <c r="N135" s="265" t="str">
        <f>IF($A135="","",IF(MONTH(VLOOKUP($A135,選手情報入力シート!$A$3:$M$246,10,FALSE))&lt;10,"0"&amp;MONTH(VLOOKUP($A135,選手情報入力シート!$A$3:$M$246,10,FALSE))*100+DAY(VLOOKUP($A135,選手情報入力シート!$A$3:$M$246,10,FALSE)),MONTH(VLOOKUP($A135,選手情報入力シート!$A$3:$M$246,10,FALSE))*100+DAY(VLOOKUP($A135,選手情報入力シート!$A$3:$M$246,10,FALSE))))</f>
        <v/>
      </c>
      <c r="O135" s="178" t="str">
        <f>IF($A135="","",VLOOKUP($A135,選手情報入力シート!$A$3:$M$246,12,FALSE))</f>
        <v/>
      </c>
      <c r="P135" s="178" t="str">
        <f>IF($A135="","",VLOOKUP($A135,選手情報入力シート!$A$3:$M$246,11,FALSE))</f>
        <v/>
      </c>
      <c r="AF135" s="178" t="str">
        <f>IF(データとりまとめシート!$A154="","",データとりまとめシート!$A154)</f>
        <v/>
      </c>
      <c r="AG135" s="178" t="str">
        <f>IF($AF135="","",VLOOKUP($AF135,NANS取り込みシート!$A:$P,2,FALSE))</f>
        <v/>
      </c>
      <c r="AH135" s="178"/>
      <c r="AI135" s="178"/>
      <c r="AJ135" s="178" t="str">
        <f>IF($AF135="","",VLOOKUP($AF135,NANS取り込みシート!$A:$P,5,FALSE))</f>
        <v/>
      </c>
      <c r="AK135" s="178" t="str">
        <f>IF($AF135="","",VLOOKUP($AF135,NANS取り込みシート!$A:$P,6,FALSE))</f>
        <v/>
      </c>
      <c r="AL135" s="178" t="str">
        <f>IF($AF135="","",VLOOKUP($AF135,NANS取り込みシート!$A:$P,7,FALSE))</f>
        <v/>
      </c>
      <c r="AM135" s="178"/>
      <c r="AN135" s="178" t="str">
        <f>IF($AF135="","",VLOOKUP($AF135,NANS取り込みシート!$A:$P,9,FALSE))</f>
        <v/>
      </c>
      <c r="AO135" s="178" t="str">
        <f>IF($AF135="","",VLOOKUP($AF135,NANS取り込みシート!$A:$P,10,FALSE))</f>
        <v/>
      </c>
      <c r="AP135" s="178" t="str">
        <f>IF($AF135="","",VLOOKUP($AF135,NANS取り込みシート!$A:$P,11,FALSE))</f>
        <v/>
      </c>
      <c r="AQ135" s="178" t="str">
        <f>IF($AF135="","",VLOOKUP($AF135,NANS取り込みシート!$A:$P,12,FALSE))</f>
        <v/>
      </c>
      <c r="AR135" s="178" t="str">
        <f>IF($AF135="","",VLOOKUP($AF135,NANS取り込みシート!$A:$P,13,FALSE))</f>
        <v/>
      </c>
      <c r="AS135" s="265" t="str">
        <f>IF($AF135="","",VLOOKUP($AF135,NANS取り込みシート!$A:$P,14,FALSE))</f>
        <v/>
      </c>
      <c r="AT135" s="178" t="str">
        <f>IF($AF135="","",VLOOKUP($AF135,NANS取り込みシート!$A:$P,15,FALSE))</f>
        <v/>
      </c>
      <c r="AU135" s="265" t="str">
        <f>IF($AF135="","",VLOOKUP($AF135,NANS取り込みシート!$A:$P,16,FALSE))</f>
        <v/>
      </c>
      <c r="AV135" s="178" t="str">
        <f>IF(データとりまとめシート!$E154="","",データとりまとめシート!$E154)</f>
        <v/>
      </c>
      <c r="AW135" s="264" t="str">
        <f>IF(データとりまとめシート!$G154="","",データとりまとめシート!$G154)</f>
        <v/>
      </c>
      <c r="AX135" s="178" t="str">
        <f t="shared" si="24"/>
        <v/>
      </c>
      <c r="AY135" s="178" t="str">
        <f t="shared" si="25"/>
        <v/>
      </c>
      <c r="AZ135" s="178" t="str">
        <f>IF(データとりまとめシート!$I154="","",データとりまとめシート!$I154)</f>
        <v/>
      </c>
      <c r="BA135" s="264" t="str">
        <f>IF(データとりまとめシート!$K154="","",データとりまとめシート!$K154)</f>
        <v/>
      </c>
      <c r="BB135" s="178" t="str">
        <f t="shared" si="26"/>
        <v/>
      </c>
      <c r="BC135" s="178" t="str">
        <f t="shared" si="27"/>
        <v/>
      </c>
      <c r="BD135" s="178" t="str">
        <f>IF($AF135="","",IF(COUNTIF(データとりまとめシート!$B$12:$B$17,NANS取り込みシート!$AF135)=1,データとりまとめシート!$W$24,IF(COUNTIF(データとりまとめシート!$B$3:$B$8,NANS取り込みシート!$AF135)=1,データとりまとめシート!$W$25,IF(COUNTIF(データとりまとめシート!$H$12:$H$17,NANS取り込みシート!$AF135)=1,データとりまとめシート!$W$26,IF(COUNTIF(データとりまとめシート!$H$3:$H$8,NANS取り込みシート!$AF135)=1,データとりまとめシート!$W$27,"")))))</f>
        <v/>
      </c>
      <c r="BE135" s="264" t="str">
        <f>IF(BD135=データとりまとめシート!$W$24,IF(データとりまとめシート!$E$12="","",データとりまとめシート!$E$12),"")&amp;IF(BD135=データとりまとめシート!$W$25,IF(データとりまとめシート!$E$3="","",データとりまとめシート!$E$3),"")&amp;IF(BD135=データとりまとめシート!$W$26,IF(データとりまとめシート!$K$12="","",データとりまとめシート!$K$12),"")&amp;IF(BD135=データとりまとめシート!$W$27,IF(データとりまとめシート!$K$3="","",データとりまとめシート!$K$3),"")</f>
        <v/>
      </c>
      <c r="BF135" s="178" t="str">
        <f t="shared" si="28"/>
        <v/>
      </c>
      <c r="BG135" s="178" t="str">
        <f t="shared" si="29"/>
        <v/>
      </c>
    </row>
    <row r="136" spans="1:59">
      <c r="A136" s="178" t="str">
        <f>IF(選手情報入力シート!A136="","",選手情報入力シート!A136)</f>
        <v/>
      </c>
      <c r="B136" s="178" t="str">
        <f>IF($A136="","",所属情報入力シート!$A$2)</f>
        <v/>
      </c>
      <c r="C136" s="178"/>
      <c r="D136" s="178"/>
      <c r="E136" s="178" t="str">
        <f>IF($A136="","",VLOOKUP($A136,選手情報入力シート!$A$3:$M$246,2,FALSE))</f>
        <v/>
      </c>
      <c r="F136" s="178" t="str">
        <f>IF($A136="","",VLOOKUP($A136,選手情報入力シート!$A$3:$M$246,3,FALSE)&amp;" "&amp;VLOOKUP($A136,選手情報入力シート!$A$3:$M$246,4,FALSE))</f>
        <v/>
      </c>
      <c r="G136" s="178" t="str">
        <f>IF($A136="","",ASC(VLOOKUP($A136,選手情報入力シート!$A$3:$M$246,5,FALSE)))</f>
        <v/>
      </c>
      <c r="H136" s="178"/>
      <c r="I136" s="178" t="str">
        <f>IF($A136="","",ASC(VLOOKUP($A136,選手情報入力シート!$A$3:$M$246,6,FALSE)))</f>
        <v/>
      </c>
      <c r="J136" s="178" t="str">
        <f>IF($A136="","",VLOOKUP($A136,選手情報入力シート!$A$3:$M$246,7,FALSE))</f>
        <v/>
      </c>
      <c r="K136" s="178" t="str">
        <f>IF($A136="","",VLOOKUP($A136,選手情報入力シート!$A$3:$M$246,8,FALSE))</f>
        <v/>
      </c>
      <c r="L136" s="178" t="str">
        <f>IF($A136="","",VLOOKUP($A136,選手情報入力シート!$A$3:$M$246,9,FALSE))</f>
        <v/>
      </c>
      <c r="M136" s="178" t="str">
        <f>IF($A136="","",YEAR(VLOOKUP($A136,選手情報入力シート!$A$3:$M$246,10,FALSE)))</f>
        <v/>
      </c>
      <c r="N136" s="265" t="str">
        <f>IF($A136="","",IF(MONTH(VLOOKUP($A136,選手情報入力シート!$A$3:$M$246,10,FALSE))&lt;10,"0"&amp;MONTH(VLOOKUP($A136,選手情報入力シート!$A$3:$M$246,10,FALSE))*100+DAY(VLOOKUP($A136,選手情報入力シート!$A$3:$M$246,10,FALSE)),MONTH(VLOOKUP($A136,選手情報入力シート!$A$3:$M$246,10,FALSE))*100+DAY(VLOOKUP($A136,選手情報入力シート!$A$3:$M$246,10,FALSE))))</f>
        <v/>
      </c>
      <c r="O136" s="178" t="str">
        <f>IF($A136="","",VLOOKUP($A136,選手情報入力シート!$A$3:$M$246,12,FALSE))</f>
        <v/>
      </c>
      <c r="P136" s="178" t="str">
        <f>IF($A136="","",VLOOKUP($A136,選手情報入力シート!$A$3:$M$246,11,FALSE))</f>
        <v/>
      </c>
      <c r="AF136" s="178" t="str">
        <f>IF(データとりまとめシート!$A155="","",データとりまとめシート!$A155)</f>
        <v/>
      </c>
      <c r="AG136" s="178" t="str">
        <f>IF($AF136="","",VLOOKUP($AF136,NANS取り込みシート!$A:$P,2,FALSE))</f>
        <v/>
      </c>
      <c r="AH136" s="178"/>
      <c r="AI136" s="178"/>
      <c r="AJ136" s="178" t="str">
        <f>IF($AF136="","",VLOOKUP($AF136,NANS取り込みシート!$A:$P,5,FALSE))</f>
        <v/>
      </c>
      <c r="AK136" s="178" t="str">
        <f>IF($AF136="","",VLOOKUP($AF136,NANS取り込みシート!$A:$P,6,FALSE))</f>
        <v/>
      </c>
      <c r="AL136" s="178" t="str">
        <f>IF($AF136="","",VLOOKUP($AF136,NANS取り込みシート!$A:$P,7,FALSE))</f>
        <v/>
      </c>
      <c r="AM136" s="178"/>
      <c r="AN136" s="178" t="str">
        <f>IF($AF136="","",VLOOKUP($AF136,NANS取り込みシート!$A:$P,9,FALSE))</f>
        <v/>
      </c>
      <c r="AO136" s="178" t="str">
        <f>IF($AF136="","",VLOOKUP($AF136,NANS取り込みシート!$A:$P,10,FALSE))</f>
        <v/>
      </c>
      <c r="AP136" s="178" t="str">
        <f>IF($AF136="","",VLOOKUP($AF136,NANS取り込みシート!$A:$P,11,FALSE))</f>
        <v/>
      </c>
      <c r="AQ136" s="178" t="str">
        <f>IF($AF136="","",VLOOKUP($AF136,NANS取り込みシート!$A:$P,12,FALSE))</f>
        <v/>
      </c>
      <c r="AR136" s="178" t="str">
        <f>IF($AF136="","",VLOOKUP($AF136,NANS取り込みシート!$A:$P,13,FALSE))</f>
        <v/>
      </c>
      <c r="AS136" s="265" t="str">
        <f>IF($AF136="","",VLOOKUP($AF136,NANS取り込みシート!$A:$P,14,FALSE))</f>
        <v/>
      </c>
      <c r="AT136" s="178" t="str">
        <f>IF($AF136="","",VLOOKUP($AF136,NANS取り込みシート!$A:$P,15,FALSE))</f>
        <v/>
      </c>
      <c r="AU136" s="265" t="str">
        <f>IF($AF136="","",VLOOKUP($AF136,NANS取り込みシート!$A:$P,16,FALSE))</f>
        <v/>
      </c>
      <c r="AV136" s="178" t="str">
        <f>IF(データとりまとめシート!$E155="","",データとりまとめシート!$E155)</f>
        <v/>
      </c>
      <c r="AW136" s="264" t="str">
        <f>IF(データとりまとめシート!$G155="","",データとりまとめシート!$G155)</f>
        <v/>
      </c>
      <c r="AX136" s="178" t="str">
        <f t="shared" si="24"/>
        <v/>
      </c>
      <c r="AY136" s="178" t="str">
        <f t="shared" si="25"/>
        <v/>
      </c>
      <c r="AZ136" s="178" t="str">
        <f>IF(データとりまとめシート!$I155="","",データとりまとめシート!$I155)</f>
        <v/>
      </c>
      <c r="BA136" s="264" t="str">
        <f>IF(データとりまとめシート!$K155="","",データとりまとめシート!$K155)</f>
        <v/>
      </c>
      <c r="BB136" s="178" t="str">
        <f t="shared" si="26"/>
        <v/>
      </c>
      <c r="BC136" s="178" t="str">
        <f t="shared" si="27"/>
        <v/>
      </c>
      <c r="BD136" s="178" t="str">
        <f>IF($AF136="","",IF(COUNTIF(データとりまとめシート!$B$12:$B$17,NANS取り込みシート!$AF136)=1,データとりまとめシート!$W$24,IF(COUNTIF(データとりまとめシート!$B$3:$B$8,NANS取り込みシート!$AF136)=1,データとりまとめシート!$W$25,IF(COUNTIF(データとりまとめシート!$H$12:$H$17,NANS取り込みシート!$AF136)=1,データとりまとめシート!$W$26,IF(COUNTIF(データとりまとめシート!$H$3:$H$8,NANS取り込みシート!$AF136)=1,データとりまとめシート!$W$27,"")))))</f>
        <v/>
      </c>
      <c r="BE136" s="264" t="str">
        <f>IF(BD136=データとりまとめシート!$W$24,IF(データとりまとめシート!$E$12="","",データとりまとめシート!$E$12),"")&amp;IF(BD136=データとりまとめシート!$W$25,IF(データとりまとめシート!$E$3="","",データとりまとめシート!$E$3),"")&amp;IF(BD136=データとりまとめシート!$W$26,IF(データとりまとめシート!$K$12="","",データとりまとめシート!$K$12),"")&amp;IF(BD136=データとりまとめシート!$W$27,IF(データとりまとめシート!$K$3="","",データとりまとめシート!$K$3),"")</f>
        <v/>
      </c>
      <c r="BF136" s="178" t="str">
        <f t="shared" si="28"/>
        <v/>
      </c>
      <c r="BG136" s="178" t="str">
        <f t="shared" si="29"/>
        <v/>
      </c>
    </row>
    <row r="137" spans="1:59">
      <c r="A137" s="178" t="str">
        <f>IF(選手情報入力シート!A137="","",選手情報入力シート!A137)</f>
        <v/>
      </c>
      <c r="B137" s="178" t="str">
        <f>IF($A137="","",所属情報入力シート!$A$2)</f>
        <v/>
      </c>
      <c r="C137" s="178"/>
      <c r="D137" s="178"/>
      <c r="E137" s="178" t="str">
        <f>IF($A137="","",VLOOKUP($A137,選手情報入力シート!$A$3:$M$246,2,FALSE))</f>
        <v/>
      </c>
      <c r="F137" s="178" t="str">
        <f>IF($A137="","",VLOOKUP($A137,選手情報入力シート!$A$3:$M$246,3,FALSE)&amp;" "&amp;VLOOKUP($A137,選手情報入力シート!$A$3:$M$246,4,FALSE))</f>
        <v/>
      </c>
      <c r="G137" s="178" t="str">
        <f>IF($A137="","",ASC(VLOOKUP($A137,選手情報入力シート!$A$3:$M$246,5,FALSE)))</f>
        <v/>
      </c>
      <c r="H137" s="178"/>
      <c r="I137" s="178" t="str">
        <f>IF($A137="","",ASC(VLOOKUP($A137,選手情報入力シート!$A$3:$M$246,6,FALSE)))</f>
        <v/>
      </c>
      <c r="J137" s="178" t="str">
        <f>IF($A137="","",VLOOKUP($A137,選手情報入力シート!$A$3:$M$246,7,FALSE))</f>
        <v/>
      </c>
      <c r="K137" s="178" t="str">
        <f>IF($A137="","",VLOOKUP($A137,選手情報入力シート!$A$3:$M$246,8,FALSE))</f>
        <v/>
      </c>
      <c r="L137" s="178" t="str">
        <f>IF($A137="","",VLOOKUP($A137,選手情報入力シート!$A$3:$M$246,9,FALSE))</f>
        <v/>
      </c>
      <c r="M137" s="178" t="str">
        <f>IF($A137="","",YEAR(VLOOKUP($A137,選手情報入力シート!$A$3:$M$246,10,FALSE)))</f>
        <v/>
      </c>
      <c r="N137" s="265" t="str">
        <f>IF($A137="","",IF(MONTH(VLOOKUP($A137,選手情報入力シート!$A$3:$M$246,10,FALSE))&lt;10,"0"&amp;MONTH(VLOOKUP($A137,選手情報入力シート!$A$3:$M$246,10,FALSE))*100+DAY(VLOOKUP($A137,選手情報入力シート!$A$3:$M$246,10,FALSE)),MONTH(VLOOKUP($A137,選手情報入力シート!$A$3:$M$246,10,FALSE))*100+DAY(VLOOKUP($A137,選手情報入力シート!$A$3:$M$246,10,FALSE))))</f>
        <v/>
      </c>
      <c r="O137" s="178" t="str">
        <f>IF($A137="","",VLOOKUP($A137,選手情報入力シート!$A$3:$M$246,12,FALSE))</f>
        <v/>
      </c>
      <c r="P137" s="178" t="str">
        <f>IF($A137="","",VLOOKUP($A137,選手情報入力シート!$A$3:$M$246,11,FALSE))</f>
        <v/>
      </c>
      <c r="AF137" s="178" t="str">
        <f>IF(データとりまとめシート!$A156="","",データとりまとめシート!$A156)</f>
        <v/>
      </c>
      <c r="AG137" s="178" t="str">
        <f>IF($AF137="","",VLOOKUP($AF137,NANS取り込みシート!$A:$P,2,FALSE))</f>
        <v/>
      </c>
      <c r="AH137" s="178"/>
      <c r="AI137" s="178"/>
      <c r="AJ137" s="178" t="str">
        <f>IF($AF137="","",VLOOKUP($AF137,NANS取り込みシート!$A:$P,5,FALSE))</f>
        <v/>
      </c>
      <c r="AK137" s="178" t="str">
        <f>IF($AF137="","",VLOOKUP($AF137,NANS取り込みシート!$A:$P,6,FALSE))</f>
        <v/>
      </c>
      <c r="AL137" s="178" t="str">
        <f>IF($AF137="","",VLOOKUP($AF137,NANS取り込みシート!$A:$P,7,FALSE))</f>
        <v/>
      </c>
      <c r="AM137" s="178"/>
      <c r="AN137" s="178" t="str">
        <f>IF($AF137="","",VLOOKUP($AF137,NANS取り込みシート!$A:$P,9,FALSE))</f>
        <v/>
      </c>
      <c r="AO137" s="178" t="str">
        <f>IF($AF137="","",VLOOKUP($AF137,NANS取り込みシート!$A:$P,10,FALSE))</f>
        <v/>
      </c>
      <c r="AP137" s="178" t="str">
        <f>IF($AF137="","",VLOOKUP($AF137,NANS取り込みシート!$A:$P,11,FALSE))</f>
        <v/>
      </c>
      <c r="AQ137" s="178" t="str">
        <f>IF($AF137="","",VLOOKUP($AF137,NANS取り込みシート!$A:$P,12,FALSE))</f>
        <v/>
      </c>
      <c r="AR137" s="178" t="str">
        <f>IF($AF137="","",VLOOKUP($AF137,NANS取り込みシート!$A:$P,13,FALSE))</f>
        <v/>
      </c>
      <c r="AS137" s="265" t="str">
        <f>IF($AF137="","",VLOOKUP($AF137,NANS取り込みシート!$A:$P,14,FALSE))</f>
        <v/>
      </c>
      <c r="AT137" s="178" t="str">
        <f>IF($AF137="","",VLOOKUP($AF137,NANS取り込みシート!$A:$P,15,FALSE))</f>
        <v/>
      </c>
      <c r="AU137" s="265" t="str">
        <f>IF($AF137="","",VLOOKUP($AF137,NANS取り込みシート!$A:$P,16,FALSE))</f>
        <v/>
      </c>
      <c r="AV137" s="178" t="str">
        <f>IF(データとりまとめシート!$E156="","",データとりまとめシート!$E156)</f>
        <v/>
      </c>
      <c r="AW137" s="264" t="str">
        <f>IF(データとりまとめシート!$G156="","",データとりまとめシート!$G156)</f>
        <v/>
      </c>
      <c r="AX137" s="178" t="str">
        <f t="shared" si="24"/>
        <v/>
      </c>
      <c r="AY137" s="178" t="str">
        <f t="shared" si="25"/>
        <v/>
      </c>
      <c r="AZ137" s="178" t="str">
        <f>IF(データとりまとめシート!$I156="","",データとりまとめシート!$I156)</f>
        <v/>
      </c>
      <c r="BA137" s="264" t="str">
        <f>IF(データとりまとめシート!$K156="","",データとりまとめシート!$K156)</f>
        <v/>
      </c>
      <c r="BB137" s="178" t="str">
        <f t="shared" si="26"/>
        <v/>
      </c>
      <c r="BC137" s="178" t="str">
        <f t="shared" si="27"/>
        <v/>
      </c>
      <c r="BD137" s="178" t="str">
        <f>IF($AF137="","",IF(COUNTIF(データとりまとめシート!$B$12:$B$17,NANS取り込みシート!$AF137)=1,データとりまとめシート!$W$24,IF(COUNTIF(データとりまとめシート!$B$3:$B$8,NANS取り込みシート!$AF137)=1,データとりまとめシート!$W$25,IF(COUNTIF(データとりまとめシート!$H$12:$H$17,NANS取り込みシート!$AF137)=1,データとりまとめシート!$W$26,IF(COUNTIF(データとりまとめシート!$H$3:$H$8,NANS取り込みシート!$AF137)=1,データとりまとめシート!$W$27,"")))))</f>
        <v/>
      </c>
      <c r="BE137" s="264" t="str">
        <f>IF(BD137=データとりまとめシート!$W$24,IF(データとりまとめシート!$E$12="","",データとりまとめシート!$E$12),"")&amp;IF(BD137=データとりまとめシート!$W$25,IF(データとりまとめシート!$E$3="","",データとりまとめシート!$E$3),"")&amp;IF(BD137=データとりまとめシート!$W$26,IF(データとりまとめシート!$K$12="","",データとりまとめシート!$K$12),"")&amp;IF(BD137=データとりまとめシート!$W$27,IF(データとりまとめシート!$K$3="","",データとりまとめシート!$K$3),"")</f>
        <v/>
      </c>
      <c r="BF137" s="178" t="str">
        <f t="shared" si="28"/>
        <v/>
      </c>
      <c r="BG137" s="178" t="str">
        <f t="shared" si="29"/>
        <v/>
      </c>
    </row>
    <row r="138" spans="1:59">
      <c r="A138" s="178" t="str">
        <f>IF(選手情報入力シート!A138="","",選手情報入力シート!A138)</f>
        <v/>
      </c>
      <c r="B138" s="178" t="str">
        <f>IF($A138="","",所属情報入力シート!$A$2)</f>
        <v/>
      </c>
      <c r="C138" s="178"/>
      <c r="D138" s="178"/>
      <c r="E138" s="178" t="str">
        <f>IF($A138="","",VLOOKUP($A138,選手情報入力シート!$A$3:$M$246,2,FALSE))</f>
        <v/>
      </c>
      <c r="F138" s="178" t="str">
        <f>IF($A138="","",VLOOKUP($A138,選手情報入力シート!$A$3:$M$246,3,FALSE)&amp;" "&amp;VLOOKUP($A138,選手情報入力シート!$A$3:$M$246,4,FALSE))</f>
        <v/>
      </c>
      <c r="G138" s="178" t="str">
        <f>IF($A138="","",ASC(VLOOKUP($A138,選手情報入力シート!$A$3:$M$246,5,FALSE)))</f>
        <v/>
      </c>
      <c r="H138" s="178"/>
      <c r="I138" s="178" t="str">
        <f>IF($A138="","",ASC(VLOOKUP($A138,選手情報入力シート!$A$3:$M$246,6,FALSE)))</f>
        <v/>
      </c>
      <c r="J138" s="178" t="str">
        <f>IF($A138="","",VLOOKUP($A138,選手情報入力シート!$A$3:$M$246,7,FALSE))</f>
        <v/>
      </c>
      <c r="K138" s="178" t="str">
        <f>IF($A138="","",VLOOKUP($A138,選手情報入力シート!$A$3:$M$246,8,FALSE))</f>
        <v/>
      </c>
      <c r="L138" s="178" t="str">
        <f>IF($A138="","",VLOOKUP($A138,選手情報入力シート!$A$3:$M$246,9,FALSE))</f>
        <v/>
      </c>
      <c r="M138" s="178" t="str">
        <f>IF($A138="","",YEAR(VLOOKUP($A138,選手情報入力シート!$A$3:$M$246,10,FALSE)))</f>
        <v/>
      </c>
      <c r="N138" s="265" t="str">
        <f>IF($A138="","",IF(MONTH(VLOOKUP($A138,選手情報入力シート!$A$3:$M$246,10,FALSE))&lt;10,"0"&amp;MONTH(VLOOKUP($A138,選手情報入力シート!$A$3:$M$246,10,FALSE))*100+DAY(VLOOKUP($A138,選手情報入力シート!$A$3:$M$246,10,FALSE)),MONTH(VLOOKUP($A138,選手情報入力シート!$A$3:$M$246,10,FALSE))*100+DAY(VLOOKUP($A138,選手情報入力シート!$A$3:$M$246,10,FALSE))))</f>
        <v/>
      </c>
      <c r="O138" s="178" t="str">
        <f>IF($A138="","",VLOOKUP($A138,選手情報入力シート!$A$3:$M$246,12,FALSE))</f>
        <v/>
      </c>
      <c r="P138" s="178" t="str">
        <f>IF($A138="","",VLOOKUP($A138,選手情報入力シート!$A$3:$M$246,11,FALSE))</f>
        <v/>
      </c>
      <c r="AF138" s="178" t="str">
        <f>IF(データとりまとめシート!$A157="","",データとりまとめシート!$A157)</f>
        <v/>
      </c>
      <c r="AG138" s="178" t="str">
        <f>IF($AF138="","",VLOOKUP($AF138,NANS取り込みシート!$A:$P,2,FALSE))</f>
        <v/>
      </c>
      <c r="AH138" s="178"/>
      <c r="AI138" s="178"/>
      <c r="AJ138" s="178" t="str">
        <f>IF($AF138="","",VLOOKUP($AF138,NANS取り込みシート!$A:$P,5,FALSE))</f>
        <v/>
      </c>
      <c r="AK138" s="178" t="str">
        <f>IF($AF138="","",VLOOKUP($AF138,NANS取り込みシート!$A:$P,6,FALSE))</f>
        <v/>
      </c>
      <c r="AL138" s="178" t="str">
        <f>IF($AF138="","",VLOOKUP($AF138,NANS取り込みシート!$A:$P,7,FALSE))</f>
        <v/>
      </c>
      <c r="AM138" s="178"/>
      <c r="AN138" s="178" t="str">
        <f>IF($AF138="","",VLOOKUP($AF138,NANS取り込みシート!$A:$P,9,FALSE))</f>
        <v/>
      </c>
      <c r="AO138" s="178" t="str">
        <f>IF($AF138="","",VLOOKUP($AF138,NANS取り込みシート!$A:$P,10,FALSE))</f>
        <v/>
      </c>
      <c r="AP138" s="178" t="str">
        <f>IF($AF138="","",VLOOKUP($AF138,NANS取り込みシート!$A:$P,11,FALSE))</f>
        <v/>
      </c>
      <c r="AQ138" s="178" t="str">
        <f>IF($AF138="","",VLOOKUP($AF138,NANS取り込みシート!$A:$P,12,FALSE))</f>
        <v/>
      </c>
      <c r="AR138" s="178" t="str">
        <f>IF($AF138="","",VLOOKUP($AF138,NANS取り込みシート!$A:$P,13,FALSE))</f>
        <v/>
      </c>
      <c r="AS138" s="265" t="str">
        <f>IF($AF138="","",VLOOKUP($AF138,NANS取り込みシート!$A:$P,14,FALSE))</f>
        <v/>
      </c>
      <c r="AT138" s="178" t="str">
        <f>IF($AF138="","",VLOOKUP($AF138,NANS取り込みシート!$A:$P,15,FALSE))</f>
        <v/>
      </c>
      <c r="AU138" s="265" t="str">
        <f>IF($AF138="","",VLOOKUP($AF138,NANS取り込みシート!$A:$P,16,FALSE))</f>
        <v/>
      </c>
      <c r="AV138" s="178" t="str">
        <f>IF(データとりまとめシート!$E157="","",データとりまとめシート!$E157)</f>
        <v/>
      </c>
      <c r="AW138" s="264" t="str">
        <f>IF(データとりまとめシート!$G157="","",データとりまとめシート!$G157)</f>
        <v/>
      </c>
      <c r="AX138" s="178" t="str">
        <f t="shared" si="24"/>
        <v/>
      </c>
      <c r="AY138" s="178" t="str">
        <f t="shared" si="25"/>
        <v/>
      </c>
      <c r="AZ138" s="178" t="str">
        <f>IF(データとりまとめシート!$I157="","",データとりまとめシート!$I157)</f>
        <v/>
      </c>
      <c r="BA138" s="264" t="str">
        <f>IF(データとりまとめシート!$K157="","",データとりまとめシート!$K157)</f>
        <v/>
      </c>
      <c r="BB138" s="178" t="str">
        <f t="shared" si="26"/>
        <v/>
      </c>
      <c r="BC138" s="178" t="str">
        <f t="shared" si="27"/>
        <v/>
      </c>
      <c r="BD138" s="178" t="str">
        <f>IF($AF138="","",IF(COUNTIF(データとりまとめシート!$B$12:$B$17,NANS取り込みシート!$AF138)=1,データとりまとめシート!$W$24,IF(COUNTIF(データとりまとめシート!$B$3:$B$8,NANS取り込みシート!$AF138)=1,データとりまとめシート!$W$25,IF(COUNTIF(データとりまとめシート!$H$12:$H$17,NANS取り込みシート!$AF138)=1,データとりまとめシート!$W$26,IF(COUNTIF(データとりまとめシート!$H$3:$H$8,NANS取り込みシート!$AF138)=1,データとりまとめシート!$W$27,"")))))</f>
        <v/>
      </c>
      <c r="BE138" s="264" t="str">
        <f>IF(BD138=データとりまとめシート!$W$24,IF(データとりまとめシート!$E$12="","",データとりまとめシート!$E$12),"")&amp;IF(BD138=データとりまとめシート!$W$25,IF(データとりまとめシート!$E$3="","",データとりまとめシート!$E$3),"")&amp;IF(BD138=データとりまとめシート!$W$26,IF(データとりまとめシート!$K$12="","",データとりまとめシート!$K$12),"")&amp;IF(BD138=データとりまとめシート!$W$27,IF(データとりまとめシート!$K$3="","",データとりまとめシート!$K$3),"")</f>
        <v/>
      </c>
      <c r="BF138" s="178" t="str">
        <f t="shared" si="28"/>
        <v/>
      </c>
      <c r="BG138" s="178" t="str">
        <f t="shared" si="29"/>
        <v/>
      </c>
    </row>
    <row r="139" spans="1:59">
      <c r="A139" s="178" t="str">
        <f>IF(選手情報入力シート!A139="","",選手情報入力シート!A139)</f>
        <v/>
      </c>
      <c r="B139" s="178" t="str">
        <f>IF($A139="","",所属情報入力シート!$A$2)</f>
        <v/>
      </c>
      <c r="C139" s="178"/>
      <c r="D139" s="178"/>
      <c r="E139" s="178" t="str">
        <f>IF($A139="","",VLOOKUP($A139,選手情報入力シート!$A$3:$M$246,2,FALSE))</f>
        <v/>
      </c>
      <c r="F139" s="178" t="str">
        <f>IF($A139="","",VLOOKUP($A139,選手情報入力シート!$A$3:$M$246,3,FALSE)&amp;" "&amp;VLOOKUP($A139,選手情報入力シート!$A$3:$M$246,4,FALSE))</f>
        <v/>
      </c>
      <c r="G139" s="178" t="str">
        <f>IF($A139="","",ASC(VLOOKUP($A139,選手情報入力シート!$A$3:$M$246,5,FALSE)))</f>
        <v/>
      </c>
      <c r="H139" s="178"/>
      <c r="I139" s="178" t="str">
        <f>IF($A139="","",ASC(VLOOKUP($A139,選手情報入力シート!$A$3:$M$246,6,FALSE)))</f>
        <v/>
      </c>
      <c r="J139" s="178" t="str">
        <f>IF($A139="","",VLOOKUP($A139,選手情報入力シート!$A$3:$M$246,7,FALSE))</f>
        <v/>
      </c>
      <c r="K139" s="178" t="str">
        <f>IF($A139="","",VLOOKUP($A139,選手情報入力シート!$A$3:$M$246,8,FALSE))</f>
        <v/>
      </c>
      <c r="L139" s="178" t="str">
        <f>IF($A139="","",VLOOKUP($A139,選手情報入力シート!$A$3:$M$246,9,FALSE))</f>
        <v/>
      </c>
      <c r="M139" s="178" t="str">
        <f>IF($A139="","",YEAR(VLOOKUP($A139,選手情報入力シート!$A$3:$M$246,10,FALSE)))</f>
        <v/>
      </c>
      <c r="N139" s="265" t="str">
        <f>IF($A139="","",IF(MONTH(VLOOKUP($A139,選手情報入力シート!$A$3:$M$246,10,FALSE))&lt;10,"0"&amp;MONTH(VLOOKUP($A139,選手情報入力シート!$A$3:$M$246,10,FALSE))*100+DAY(VLOOKUP($A139,選手情報入力シート!$A$3:$M$246,10,FALSE)),MONTH(VLOOKUP($A139,選手情報入力シート!$A$3:$M$246,10,FALSE))*100+DAY(VLOOKUP($A139,選手情報入力シート!$A$3:$M$246,10,FALSE))))</f>
        <v/>
      </c>
      <c r="O139" s="178" t="str">
        <f>IF($A139="","",VLOOKUP($A139,選手情報入力シート!$A$3:$M$246,12,FALSE))</f>
        <v/>
      </c>
      <c r="P139" s="178" t="str">
        <f>IF($A139="","",VLOOKUP($A139,選手情報入力シート!$A$3:$M$246,11,FALSE))</f>
        <v/>
      </c>
      <c r="AF139" s="178" t="str">
        <f>IF(データとりまとめシート!$A158="","",データとりまとめシート!$A158)</f>
        <v/>
      </c>
      <c r="AG139" s="178" t="str">
        <f>IF($AF139="","",VLOOKUP($AF139,NANS取り込みシート!$A:$P,2,FALSE))</f>
        <v/>
      </c>
      <c r="AH139" s="178"/>
      <c r="AI139" s="178"/>
      <c r="AJ139" s="178" t="str">
        <f>IF($AF139="","",VLOOKUP($AF139,NANS取り込みシート!$A:$P,5,FALSE))</f>
        <v/>
      </c>
      <c r="AK139" s="178" t="str">
        <f>IF($AF139="","",VLOOKUP($AF139,NANS取り込みシート!$A:$P,6,FALSE))</f>
        <v/>
      </c>
      <c r="AL139" s="178" t="str">
        <f>IF($AF139="","",VLOOKUP($AF139,NANS取り込みシート!$A:$P,7,FALSE))</f>
        <v/>
      </c>
      <c r="AM139" s="178"/>
      <c r="AN139" s="178" t="str">
        <f>IF($AF139="","",VLOOKUP($AF139,NANS取り込みシート!$A:$P,9,FALSE))</f>
        <v/>
      </c>
      <c r="AO139" s="178" t="str">
        <f>IF($AF139="","",VLOOKUP($AF139,NANS取り込みシート!$A:$P,10,FALSE))</f>
        <v/>
      </c>
      <c r="AP139" s="178" t="str">
        <f>IF($AF139="","",VLOOKUP($AF139,NANS取り込みシート!$A:$P,11,FALSE))</f>
        <v/>
      </c>
      <c r="AQ139" s="178" t="str">
        <f>IF($AF139="","",VLOOKUP($AF139,NANS取り込みシート!$A:$P,12,FALSE))</f>
        <v/>
      </c>
      <c r="AR139" s="178" t="str">
        <f>IF($AF139="","",VLOOKUP($AF139,NANS取り込みシート!$A:$P,13,FALSE))</f>
        <v/>
      </c>
      <c r="AS139" s="265" t="str">
        <f>IF($AF139="","",VLOOKUP($AF139,NANS取り込みシート!$A:$P,14,FALSE))</f>
        <v/>
      </c>
      <c r="AT139" s="178" t="str">
        <f>IF($AF139="","",VLOOKUP($AF139,NANS取り込みシート!$A:$P,15,FALSE))</f>
        <v/>
      </c>
      <c r="AU139" s="265" t="str">
        <f>IF($AF139="","",VLOOKUP($AF139,NANS取り込みシート!$A:$P,16,FALSE))</f>
        <v/>
      </c>
      <c r="AV139" s="178" t="str">
        <f>IF(データとりまとめシート!$E158="","",データとりまとめシート!$E158)</f>
        <v/>
      </c>
      <c r="AW139" s="264" t="str">
        <f>IF(データとりまとめシート!$G158="","",データとりまとめシート!$G158)</f>
        <v/>
      </c>
      <c r="AX139" s="178" t="str">
        <f t="shared" si="24"/>
        <v/>
      </c>
      <c r="AY139" s="178" t="str">
        <f t="shared" si="25"/>
        <v/>
      </c>
      <c r="AZ139" s="178" t="str">
        <f>IF(データとりまとめシート!$I158="","",データとりまとめシート!$I158)</f>
        <v/>
      </c>
      <c r="BA139" s="264" t="str">
        <f>IF(データとりまとめシート!$K158="","",データとりまとめシート!$K158)</f>
        <v/>
      </c>
      <c r="BB139" s="178" t="str">
        <f t="shared" si="26"/>
        <v/>
      </c>
      <c r="BC139" s="178" t="str">
        <f t="shared" si="27"/>
        <v/>
      </c>
      <c r="BD139" s="178" t="str">
        <f>IF($AF139="","",IF(COUNTIF(データとりまとめシート!$B$12:$B$17,NANS取り込みシート!$AF139)=1,データとりまとめシート!$W$24,IF(COUNTIF(データとりまとめシート!$B$3:$B$8,NANS取り込みシート!$AF139)=1,データとりまとめシート!$W$25,IF(COUNTIF(データとりまとめシート!$H$12:$H$17,NANS取り込みシート!$AF139)=1,データとりまとめシート!$W$26,IF(COUNTIF(データとりまとめシート!$H$3:$H$8,NANS取り込みシート!$AF139)=1,データとりまとめシート!$W$27,"")))))</f>
        <v/>
      </c>
      <c r="BE139" s="264" t="str">
        <f>IF(BD139=データとりまとめシート!$W$24,IF(データとりまとめシート!$E$12="","",データとりまとめシート!$E$12),"")&amp;IF(BD139=データとりまとめシート!$W$25,IF(データとりまとめシート!$E$3="","",データとりまとめシート!$E$3),"")&amp;IF(BD139=データとりまとめシート!$W$26,IF(データとりまとめシート!$K$12="","",データとりまとめシート!$K$12),"")&amp;IF(BD139=データとりまとめシート!$W$27,IF(データとりまとめシート!$K$3="","",データとりまとめシート!$K$3),"")</f>
        <v/>
      </c>
      <c r="BF139" s="178" t="str">
        <f t="shared" si="28"/>
        <v/>
      </c>
      <c r="BG139" s="178" t="str">
        <f t="shared" si="29"/>
        <v/>
      </c>
    </row>
    <row r="140" spans="1:59">
      <c r="A140" s="178" t="str">
        <f>IF(選手情報入力シート!A140="","",選手情報入力シート!A140)</f>
        <v/>
      </c>
      <c r="B140" s="178" t="str">
        <f>IF($A140="","",所属情報入力シート!$A$2)</f>
        <v/>
      </c>
      <c r="C140" s="178"/>
      <c r="D140" s="178"/>
      <c r="E140" s="178" t="str">
        <f>IF($A140="","",VLOOKUP($A140,選手情報入力シート!$A$3:$M$246,2,FALSE))</f>
        <v/>
      </c>
      <c r="F140" s="178" t="str">
        <f>IF($A140="","",VLOOKUP($A140,選手情報入力シート!$A$3:$M$246,3,FALSE)&amp;" "&amp;VLOOKUP($A140,選手情報入力シート!$A$3:$M$246,4,FALSE))</f>
        <v/>
      </c>
      <c r="G140" s="178" t="str">
        <f>IF($A140="","",ASC(VLOOKUP($A140,選手情報入力シート!$A$3:$M$246,5,FALSE)))</f>
        <v/>
      </c>
      <c r="H140" s="178"/>
      <c r="I140" s="178" t="str">
        <f>IF($A140="","",ASC(VLOOKUP($A140,選手情報入力シート!$A$3:$M$246,6,FALSE)))</f>
        <v/>
      </c>
      <c r="J140" s="178" t="str">
        <f>IF($A140="","",VLOOKUP($A140,選手情報入力シート!$A$3:$M$246,7,FALSE))</f>
        <v/>
      </c>
      <c r="K140" s="178" t="str">
        <f>IF($A140="","",VLOOKUP($A140,選手情報入力シート!$A$3:$M$246,8,FALSE))</f>
        <v/>
      </c>
      <c r="L140" s="178" t="str">
        <f>IF($A140="","",VLOOKUP($A140,選手情報入力シート!$A$3:$M$246,9,FALSE))</f>
        <v/>
      </c>
      <c r="M140" s="178" t="str">
        <f>IF($A140="","",YEAR(VLOOKUP($A140,選手情報入力シート!$A$3:$M$246,10,FALSE)))</f>
        <v/>
      </c>
      <c r="N140" s="265" t="str">
        <f>IF($A140="","",IF(MONTH(VLOOKUP($A140,選手情報入力シート!$A$3:$M$246,10,FALSE))&lt;10,"0"&amp;MONTH(VLOOKUP($A140,選手情報入力シート!$A$3:$M$246,10,FALSE))*100+DAY(VLOOKUP($A140,選手情報入力シート!$A$3:$M$246,10,FALSE)),MONTH(VLOOKUP($A140,選手情報入力シート!$A$3:$M$246,10,FALSE))*100+DAY(VLOOKUP($A140,選手情報入力シート!$A$3:$M$246,10,FALSE))))</f>
        <v/>
      </c>
      <c r="O140" s="178" t="str">
        <f>IF($A140="","",VLOOKUP($A140,選手情報入力シート!$A$3:$M$246,12,FALSE))</f>
        <v/>
      </c>
      <c r="P140" s="178" t="str">
        <f>IF($A140="","",VLOOKUP($A140,選手情報入力シート!$A$3:$M$246,11,FALSE))</f>
        <v/>
      </c>
      <c r="AF140" s="178" t="str">
        <f>IF(データとりまとめシート!$A159="","",データとりまとめシート!$A159)</f>
        <v/>
      </c>
      <c r="AG140" s="178" t="str">
        <f>IF($AF140="","",VLOOKUP($AF140,NANS取り込みシート!$A:$P,2,FALSE))</f>
        <v/>
      </c>
      <c r="AH140" s="178"/>
      <c r="AI140" s="178"/>
      <c r="AJ140" s="178" t="str">
        <f>IF($AF140="","",VLOOKUP($AF140,NANS取り込みシート!$A:$P,5,FALSE))</f>
        <v/>
      </c>
      <c r="AK140" s="178" t="str">
        <f>IF($AF140="","",VLOOKUP($AF140,NANS取り込みシート!$A:$P,6,FALSE))</f>
        <v/>
      </c>
      <c r="AL140" s="178" t="str">
        <f>IF($AF140="","",VLOOKUP($AF140,NANS取り込みシート!$A:$P,7,FALSE))</f>
        <v/>
      </c>
      <c r="AM140" s="178"/>
      <c r="AN140" s="178" t="str">
        <f>IF($AF140="","",VLOOKUP($AF140,NANS取り込みシート!$A:$P,9,FALSE))</f>
        <v/>
      </c>
      <c r="AO140" s="178" t="str">
        <f>IF($AF140="","",VLOOKUP($AF140,NANS取り込みシート!$A:$P,10,FALSE))</f>
        <v/>
      </c>
      <c r="AP140" s="178" t="str">
        <f>IF($AF140="","",VLOOKUP($AF140,NANS取り込みシート!$A:$P,11,FALSE))</f>
        <v/>
      </c>
      <c r="AQ140" s="178" t="str">
        <f>IF($AF140="","",VLOOKUP($AF140,NANS取り込みシート!$A:$P,12,FALSE))</f>
        <v/>
      </c>
      <c r="AR140" s="178" t="str">
        <f>IF($AF140="","",VLOOKUP($AF140,NANS取り込みシート!$A:$P,13,FALSE))</f>
        <v/>
      </c>
      <c r="AS140" s="265" t="str">
        <f>IF($AF140="","",VLOOKUP($AF140,NANS取り込みシート!$A:$P,14,FALSE))</f>
        <v/>
      </c>
      <c r="AT140" s="178" t="str">
        <f>IF($AF140="","",VLOOKUP($AF140,NANS取り込みシート!$A:$P,15,FALSE))</f>
        <v/>
      </c>
      <c r="AU140" s="265" t="str">
        <f>IF($AF140="","",VLOOKUP($AF140,NANS取り込みシート!$A:$P,16,FALSE))</f>
        <v/>
      </c>
      <c r="AV140" s="178" t="str">
        <f>IF(データとりまとめシート!$E159="","",データとりまとめシート!$E159)</f>
        <v/>
      </c>
      <c r="AW140" s="264" t="str">
        <f>IF(データとりまとめシート!$G159="","",データとりまとめシート!$G159)</f>
        <v/>
      </c>
      <c r="AX140" s="178" t="str">
        <f t="shared" si="24"/>
        <v/>
      </c>
      <c r="AY140" s="178" t="str">
        <f t="shared" si="25"/>
        <v/>
      </c>
      <c r="AZ140" s="178" t="str">
        <f>IF(データとりまとめシート!$I159="","",データとりまとめシート!$I159)</f>
        <v/>
      </c>
      <c r="BA140" s="264" t="str">
        <f>IF(データとりまとめシート!$K159="","",データとりまとめシート!$K159)</f>
        <v/>
      </c>
      <c r="BB140" s="178" t="str">
        <f t="shared" si="26"/>
        <v/>
      </c>
      <c r="BC140" s="178" t="str">
        <f t="shared" si="27"/>
        <v/>
      </c>
      <c r="BD140" s="178" t="str">
        <f>IF($AF140="","",IF(COUNTIF(データとりまとめシート!$B$12:$B$17,NANS取り込みシート!$AF140)=1,データとりまとめシート!$W$24,IF(COUNTIF(データとりまとめシート!$B$3:$B$8,NANS取り込みシート!$AF140)=1,データとりまとめシート!$W$25,IF(COUNTIF(データとりまとめシート!$H$12:$H$17,NANS取り込みシート!$AF140)=1,データとりまとめシート!$W$26,IF(COUNTIF(データとりまとめシート!$H$3:$H$8,NANS取り込みシート!$AF140)=1,データとりまとめシート!$W$27,"")))))</f>
        <v/>
      </c>
      <c r="BE140" s="264" t="str">
        <f>IF(BD140=データとりまとめシート!$W$24,IF(データとりまとめシート!$E$12="","",データとりまとめシート!$E$12),"")&amp;IF(BD140=データとりまとめシート!$W$25,IF(データとりまとめシート!$E$3="","",データとりまとめシート!$E$3),"")&amp;IF(BD140=データとりまとめシート!$W$26,IF(データとりまとめシート!$K$12="","",データとりまとめシート!$K$12),"")&amp;IF(BD140=データとりまとめシート!$W$27,IF(データとりまとめシート!$K$3="","",データとりまとめシート!$K$3),"")</f>
        <v/>
      </c>
      <c r="BF140" s="178" t="str">
        <f t="shared" si="28"/>
        <v/>
      </c>
      <c r="BG140" s="178" t="str">
        <f t="shared" si="29"/>
        <v/>
      </c>
    </row>
    <row r="141" spans="1:59">
      <c r="A141" s="178" t="str">
        <f>IF(選手情報入力シート!A141="","",選手情報入力シート!A141)</f>
        <v/>
      </c>
      <c r="B141" s="178" t="str">
        <f>IF($A141="","",所属情報入力シート!$A$2)</f>
        <v/>
      </c>
      <c r="C141" s="178"/>
      <c r="D141" s="178"/>
      <c r="E141" s="178" t="str">
        <f>IF($A141="","",VLOOKUP($A141,選手情報入力シート!$A$3:$M$246,2,FALSE))</f>
        <v/>
      </c>
      <c r="F141" s="178" t="str">
        <f>IF($A141="","",VLOOKUP($A141,選手情報入力シート!$A$3:$M$246,3,FALSE)&amp;" "&amp;VLOOKUP($A141,選手情報入力シート!$A$3:$M$246,4,FALSE))</f>
        <v/>
      </c>
      <c r="G141" s="178" t="str">
        <f>IF($A141="","",ASC(VLOOKUP($A141,選手情報入力シート!$A$3:$M$246,5,FALSE)))</f>
        <v/>
      </c>
      <c r="H141" s="178"/>
      <c r="I141" s="178" t="str">
        <f>IF($A141="","",ASC(VLOOKUP($A141,選手情報入力シート!$A$3:$M$246,6,FALSE)))</f>
        <v/>
      </c>
      <c r="J141" s="178" t="str">
        <f>IF($A141="","",VLOOKUP($A141,選手情報入力シート!$A$3:$M$246,7,FALSE))</f>
        <v/>
      </c>
      <c r="K141" s="178" t="str">
        <f>IF($A141="","",VLOOKUP($A141,選手情報入力シート!$A$3:$M$246,8,FALSE))</f>
        <v/>
      </c>
      <c r="L141" s="178" t="str">
        <f>IF($A141="","",VLOOKUP($A141,選手情報入力シート!$A$3:$M$246,9,FALSE))</f>
        <v/>
      </c>
      <c r="M141" s="178" t="str">
        <f>IF($A141="","",YEAR(VLOOKUP($A141,選手情報入力シート!$A$3:$M$246,10,FALSE)))</f>
        <v/>
      </c>
      <c r="N141" s="265" t="str">
        <f>IF($A141="","",IF(MONTH(VLOOKUP($A141,選手情報入力シート!$A$3:$M$246,10,FALSE))&lt;10,"0"&amp;MONTH(VLOOKUP($A141,選手情報入力シート!$A$3:$M$246,10,FALSE))*100+DAY(VLOOKUP($A141,選手情報入力シート!$A$3:$M$246,10,FALSE)),MONTH(VLOOKUP($A141,選手情報入力シート!$A$3:$M$246,10,FALSE))*100+DAY(VLOOKUP($A141,選手情報入力シート!$A$3:$M$246,10,FALSE))))</f>
        <v/>
      </c>
      <c r="O141" s="178" t="str">
        <f>IF($A141="","",VLOOKUP($A141,選手情報入力シート!$A$3:$M$246,12,FALSE))</f>
        <v/>
      </c>
      <c r="P141" s="178" t="str">
        <f>IF($A141="","",VLOOKUP($A141,選手情報入力シート!$A$3:$M$246,11,FALSE))</f>
        <v/>
      </c>
      <c r="AF141" s="178" t="str">
        <f>IF(データとりまとめシート!$A160="","",データとりまとめシート!$A160)</f>
        <v/>
      </c>
      <c r="AG141" s="178" t="str">
        <f>IF($AF141="","",VLOOKUP($AF141,NANS取り込みシート!$A:$P,2,FALSE))</f>
        <v/>
      </c>
      <c r="AH141" s="178"/>
      <c r="AI141" s="178"/>
      <c r="AJ141" s="178" t="str">
        <f>IF($AF141="","",VLOOKUP($AF141,NANS取り込みシート!$A:$P,5,FALSE))</f>
        <v/>
      </c>
      <c r="AK141" s="178" t="str">
        <f>IF($AF141="","",VLOOKUP($AF141,NANS取り込みシート!$A:$P,6,FALSE))</f>
        <v/>
      </c>
      <c r="AL141" s="178" t="str">
        <f>IF($AF141="","",VLOOKUP($AF141,NANS取り込みシート!$A:$P,7,FALSE))</f>
        <v/>
      </c>
      <c r="AM141" s="178"/>
      <c r="AN141" s="178" t="str">
        <f>IF($AF141="","",VLOOKUP($AF141,NANS取り込みシート!$A:$P,9,FALSE))</f>
        <v/>
      </c>
      <c r="AO141" s="178" t="str">
        <f>IF($AF141="","",VLOOKUP($AF141,NANS取り込みシート!$A:$P,10,FALSE))</f>
        <v/>
      </c>
      <c r="AP141" s="178" t="str">
        <f>IF($AF141="","",VLOOKUP($AF141,NANS取り込みシート!$A:$P,11,FALSE))</f>
        <v/>
      </c>
      <c r="AQ141" s="178" t="str">
        <f>IF($AF141="","",VLOOKUP($AF141,NANS取り込みシート!$A:$P,12,FALSE))</f>
        <v/>
      </c>
      <c r="AR141" s="178" t="str">
        <f>IF($AF141="","",VLOOKUP($AF141,NANS取り込みシート!$A:$P,13,FALSE))</f>
        <v/>
      </c>
      <c r="AS141" s="265" t="str">
        <f>IF($AF141="","",VLOOKUP($AF141,NANS取り込みシート!$A:$P,14,FALSE))</f>
        <v/>
      </c>
      <c r="AT141" s="178" t="str">
        <f>IF($AF141="","",VLOOKUP($AF141,NANS取り込みシート!$A:$P,15,FALSE))</f>
        <v/>
      </c>
      <c r="AU141" s="265" t="str">
        <f>IF($AF141="","",VLOOKUP($AF141,NANS取り込みシート!$A:$P,16,FALSE))</f>
        <v/>
      </c>
      <c r="AV141" s="178" t="str">
        <f>IF(データとりまとめシート!$E160="","",データとりまとめシート!$E160)</f>
        <v/>
      </c>
      <c r="AW141" s="264" t="str">
        <f>IF(データとりまとめシート!$G160="","",データとりまとめシート!$G160)</f>
        <v/>
      </c>
      <c r="AX141" s="178" t="str">
        <f t="shared" si="24"/>
        <v/>
      </c>
      <c r="AY141" s="178" t="str">
        <f t="shared" si="25"/>
        <v/>
      </c>
      <c r="AZ141" s="178" t="str">
        <f>IF(データとりまとめシート!$I160="","",データとりまとめシート!$I160)</f>
        <v/>
      </c>
      <c r="BA141" s="264" t="str">
        <f>IF(データとりまとめシート!$K160="","",データとりまとめシート!$K160)</f>
        <v/>
      </c>
      <c r="BB141" s="178" t="str">
        <f t="shared" si="26"/>
        <v/>
      </c>
      <c r="BC141" s="178" t="str">
        <f t="shared" si="27"/>
        <v/>
      </c>
      <c r="BD141" s="178" t="str">
        <f>IF($AF141="","",IF(COUNTIF(データとりまとめシート!$B$12:$B$17,NANS取り込みシート!$AF141)=1,データとりまとめシート!$W$24,IF(COUNTIF(データとりまとめシート!$B$3:$B$8,NANS取り込みシート!$AF141)=1,データとりまとめシート!$W$25,IF(COUNTIF(データとりまとめシート!$H$12:$H$17,NANS取り込みシート!$AF141)=1,データとりまとめシート!$W$26,IF(COUNTIF(データとりまとめシート!$H$3:$H$8,NANS取り込みシート!$AF141)=1,データとりまとめシート!$W$27,"")))))</f>
        <v/>
      </c>
      <c r="BE141" s="264" t="str">
        <f>IF(BD141=データとりまとめシート!$W$24,IF(データとりまとめシート!$E$12="","",データとりまとめシート!$E$12),"")&amp;IF(BD141=データとりまとめシート!$W$25,IF(データとりまとめシート!$E$3="","",データとりまとめシート!$E$3),"")&amp;IF(BD141=データとりまとめシート!$W$26,IF(データとりまとめシート!$K$12="","",データとりまとめシート!$K$12),"")&amp;IF(BD141=データとりまとめシート!$W$27,IF(データとりまとめシート!$K$3="","",データとりまとめシート!$K$3),"")</f>
        <v/>
      </c>
      <c r="BF141" s="178" t="str">
        <f t="shared" si="28"/>
        <v/>
      </c>
      <c r="BG141" s="178" t="str">
        <f t="shared" si="29"/>
        <v/>
      </c>
    </row>
    <row r="142" spans="1:59">
      <c r="A142" s="178" t="str">
        <f>IF(選手情報入力シート!A142="","",選手情報入力シート!A142)</f>
        <v/>
      </c>
      <c r="B142" s="178" t="str">
        <f>IF($A142="","",所属情報入力シート!$A$2)</f>
        <v/>
      </c>
      <c r="C142" s="178"/>
      <c r="D142" s="178"/>
      <c r="E142" s="178" t="str">
        <f>IF($A142="","",VLOOKUP($A142,選手情報入力シート!$A$3:$M$246,2,FALSE))</f>
        <v/>
      </c>
      <c r="F142" s="178" t="str">
        <f>IF($A142="","",VLOOKUP($A142,選手情報入力シート!$A$3:$M$246,3,FALSE)&amp;" "&amp;VLOOKUP($A142,選手情報入力シート!$A$3:$M$246,4,FALSE))</f>
        <v/>
      </c>
      <c r="G142" s="178" t="str">
        <f>IF($A142="","",ASC(VLOOKUP($A142,選手情報入力シート!$A$3:$M$246,5,FALSE)))</f>
        <v/>
      </c>
      <c r="H142" s="178"/>
      <c r="I142" s="178" t="str">
        <f>IF($A142="","",ASC(VLOOKUP($A142,選手情報入力シート!$A$3:$M$246,6,FALSE)))</f>
        <v/>
      </c>
      <c r="J142" s="178" t="str">
        <f>IF($A142="","",VLOOKUP($A142,選手情報入力シート!$A$3:$M$246,7,FALSE))</f>
        <v/>
      </c>
      <c r="K142" s="178" t="str">
        <f>IF($A142="","",VLOOKUP($A142,選手情報入力シート!$A$3:$M$246,8,FALSE))</f>
        <v/>
      </c>
      <c r="L142" s="178" t="str">
        <f>IF($A142="","",VLOOKUP($A142,選手情報入力シート!$A$3:$M$246,9,FALSE))</f>
        <v/>
      </c>
      <c r="M142" s="178" t="str">
        <f>IF($A142="","",YEAR(VLOOKUP($A142,選手情報入力シート!$A$3:$M$246,10,FALSE)))</f>
        <v/>
      </c>
      <c r="N142" s="265" t="str">
        <f>IF($A142="","",IF(MONTH(VLOOKUP($A142,選手情報入力シート!$A$3:$M$246,10,FALSE))&lt;10,"0"&amp;MONTH(VLOOKUP($A142,選手情報入力シート!$A$3:$M$246,10,FALSE))*100+DAY(VLOOKUP($A142,選手情報入力シート!$A$3:$M$246,10,FALSE)),MONTH(VLOOKUP($A142,選手情報入力シート!$A$3:$M$246,10,FALSE))*100+DAY(VLOOKUP($A142,選手情報入力シート!$A$3:$M$246,10,FALSE))))</f>
        <v/>
      </c>
      <c r="O142" s="178" t="str">
        <f>IF($A142="","",VLOOKUP($A142,選手情報入力シート!$A$3:$M$246,12,FALSE))</f>
        <v/>
      </c>
      <c r="P142" s="178" t="str">
        <f>IF($A142="","",VLOOKUP($A142,選手情報入力シート!$A$3:$M$246,11,FALSE))</f>
        <v/>
      </c>
      <c r="AF142" s="178" t="str">
        <f>IF(データとりまとめシート!$A161="","",データとりまとめシート!$A161)</f>
        <v/>
      </c>
      <c r="AG142" s="178" t="str">
        <f>IF($AF142="","",VLOOKUP($AF142,NANS取り込みシート!$A:$P,2,FALSE))</f>
        <v/>
      </c>
      <c r="AH142" s="178"/>
      <c r="AI142" s="178"/>
      <c r="AJ142" s="178" t="str">
        <f>IF($AF142="","",VLOOKUP($AF142,NANS取り込みシート!$A:$P,5,FALSE))</f>
        <v/>
      </c>
      <c r="AK142" s="178" t="str">
        <f>IF($AF142="","",VLOOKUP($AF142,NANS取り込みシート!$A:$P,6,FALSE))</f>
        <v/>
      </c>
      <c r="AL142" s="178" t="str">
        <f>IF($AF142="","",VLOOKUP($AF142,NANS取り込みシート!$A:$P,7,FALSE))</f>
        <v/>
      </c>
      <c r="AM142" s="178"/>
      <c r="AN142" s="178" t="str">
        <f>IF($AF142="","",VLOOKUP($AF142,NANS取り込みシート!$A:$P,9,FALSE))</f>
        <v/>
      </c>
      <c r="AO142" s="178" t="str">
        <f>IF($AF142="","",VLOOKUP($AF142,NANS取り込みシート!$A:$P,10,FALSE))</f>
        <v/>
      </c>
      <c r="AP142" s="178" t="str">
        <f>IF($AF142="","",VLOOKUP($AF142,NANS取り込みシート!$A:$P,11,FALSE))</f>
        <v/>
      </c>
      <c r="AQ142" s="178" t="str">
        <f>IF($AF142="","",VLOOKUP($AF142,NANS取り込みシート!$A:$P,12,FALSE))</f>
        <v/>
      </c>
      <c r="AR142" s="178" t="str">
        <f>IF($AF142="","",VLOOKUP($AF142,NANS取り込みシート!$A:$P,13,FALSE))</f>
        <v/>
      </c>
      <c r="AS142" s="265" t="str">
        <f>IF($AF142="","",VLOOKUP($AF142,NANS取り込みシート!$A:$P,14,FALSE))</f>
        <v/>
      </c>
      <c r="AT142" s="178" t="str">
        <f>IF($AF142="","",VLOOKUP($AF142,NANS取り込みシート!$A:$P,15,FALSE))</f>
        <v/>
      </c>
      <c r="AU142" s="265" t="str">
        <f>IF($AF142="","",VLOOKUP($AF142,NANS取り込みシート!$A:$P,16,FALSE))</f>
        <v/>
      </c>
      <c r="AV142" s="178" t="str">
        <f>IF(データとりまとめシート!$E161="","",データとりまとめシート!$E161)</f>
        <v/>
      </c>
      <c r="AW142" s="264" t="str">
        <f>IF(データとりまとめシート!$G161="","",データとりまとめシート!$G161)</f>
        <v/>
      </c>
      <c r="AX142" s="178" t="str">
        <f t="shared" si="24"/>
        <v/>
      </c>
      <c r="AY142" s="178" t="str">
        <f t="shared" si="25"/>
        <v/>
      </c>
      <c r="AZ142" s="178" t="str">
        <f>IF(データとりまとめシート!$I161="","",データとりまとめシート!$I161)</f>
        <v/>
      </c>
      <c r="BA142" s="264" t="str">
        <f>IF(データとりまとめシート!$K161="","",データとりまとめシート!$K161)</f>
        <v/>
      </c>
      <c r="BB142" s="178" t="str">
        <f t="shared" si="26"/>
        <v/>
      </c>
      <c r="BC142" s="178" t="str">
        <f t="shared" si="27"/>
        <v/>
      </c>
      <c r="BD142" s="178" t="str">
        <f>IF($AF142="","",IF(COUNTIF(データとりまとめシート!$B$12:$B$17,NANS取り込みシート!$AF142)=1,データとりまとめシート!$W$24,IF(COUNTIF(データとりまとめシート!$B$3:$B$8,NANS取り込みシート!$AF142)=1,データとりまとめシート!$W$25,IF(COUNTIF(データとりまとめシート!$H$12:$H$17,NANS取り込みシート!$AF142)=1,データとりまとめシート!$W$26,IF(COUNTIF(データとりまとめシート!$H$3:$H$8,NANS取り込みシート!$AF142)=1,データとりまとめシート!$W$27,"")))))</f>
        <v/>
      </c>
      <c r="BE142" s="264" t="str">
        <f>IF(BD142=データとりまとめシート!$W$24,IF(データとりまとめシート!$E$12="","",データとりまとめシート!$E$12),"")&amp;IF(BD142=データとりまとめシート!$W$25,IF(データとりまとめシート!$E$3="","",データとりまとめシート!$E$3),"")&amp;IF(BD142=データとりまとめシート!$W$26,IF(データとりまとめシート!$K$12="","",データとりまとめシート!$K$12),"")&amp;IF(BD142=データとりまとめシート!$W$27,IF(データとりまとめシート!$K$3="","",データとりまとめシート!$K$3),"")</f>
        <v/>
      </c>
      <c r="BF142" s="178" t="str">
        <f t="shared" si="28"/>
        <v/>
      </c>
      <c r="BG142" s="178" t="str">
        <f t="shared" si="29"/>
        <v/>
      </c>
    </row>
    <row r="143" spans="1:59">
      <c r="A143" s="178" t="str">
        <f>IF(選手情報入力シート!A143="","",選手情報入力シート!A143)</f>
        <v/>
      </c>
      <c r="B143" s="178" t="str">
        <f>IF($A143="","",所属情報入力シート!$A$2)</f>
        <v/>
      </c>
      <c r="C143" s="178"/>
      <c r="D143" s="178"/>
      <c r="E143" s="178" t="str">
        <f>IF($A143="","",VLOOKUP($A143,選手情報入力シート!$A$3:$M$246,2,FALSE))</f>
        <v/>
      </c>
      <c r="F143" s="178" t="str">
        <f>IF($A143="","",VLOOKUP($A143,選手情報入力シート!$A$3:$M$246,3,FALSE)&amp;" "&amp;VLOOKUP($A143,選手情報入力シート!$A$3:$M$246,4,FALSE))</f>
        <v/>
      </c>
      <c r="G143" s="178" t="str">
        <f>IF($A143="","",ASC(VLOOKUP($A143,選手情報入力シート!$A$3:$M$246,5,FALSE)))</f>
        <v/>
      </c>
      <c r="H143" s="178"/>
      <c r="I143" s="178" t="str">
        <f>IF($A143="","",ASC(VLOOKUP($A143,選手情報入力シート!$A$3:$M$246,6,FALSE)))</f>
        <v/>
      </c>
      <c r="J143" s="178" t="str">
        <f>IF($A143="","",VLOOKUP($A143,選手情報入力シート!$A$3:$M$246,7,FALSE))</f>
        <v/>
      </c>
      <c r="K143" s="178" t="str">
        <f>IF($A143="","",VLOOKUP($A143,選手情報入力シート!$A$3:$M$246,8,FALSE))</f>
        <v/>
      </c>
      <c r="L143" s="178" t="str">
        <f>IF($A143="","",VLOOKUP($A143,選手情報入力シート!$A$3:$M$246,9,FALSE))</f>
        <v/>
      </c>
      <c r="M143" s="178" t="str">
        <f>IF($A143="","",YEAR(VLOOKUP($A143,選手情報入力シート!$A$3:$M$246,10,FALSE)))</f>
        <v/>
      </c>
      <c r="N143" s="265" t="str">
        <f>IF($A143="","",IF(MONTH(VLOOKUP($A143,選手情報入力シート!$A$3:$M$246,10,FALSE))&lt;10,"0"&amp;MONTH(VLOOKUP($A143,選手情報入力シート!$A$3:$M$246,10,FALSE))*100+DAY(VLOOKUP($A143,選手情報入力シート!$A$3:$M$246,10,FALSE)),MONTH(VLOOKUP($A143,選手情報入力シート!$A$3:$M$246,10,FALSE))*100+DAY(VLOOKUP($A143,選手情報入力シート!$A$3:$M$246,10,FALSE))))</f>
        <v/>
      </c>
      <c r="O143" s="178" t="str">
        <f>IF($A143="","",VLOOKUP($A143,選手情報入力シート!$A$3:$M$246,12,FALSE))</f>
        <v/>
      </c>
      <c r="P143" s="178" t="str">
        <f>IF($A143="","",VLOOKUP($A143,選手情報入力シート!$A$3:$M$246,11,FALSE))</f>
        <v/>
      </c>
      <c r="AF143" s="178" t="str">
        <f>IF(データとりまとめシート!$A162="","",データとりまとめシート!$A162)</f>
        <v/>
      </c>
      <c r="AG143" s="178" t="str">
        <f>IF($AF143="","",VLOOKUP($AF143,NANS取り込みシート!$A:$P,2,FALSE))</f>
        <v/>
      </c>
      <c r="AH143" s="178"/>
      <c r="AI143" s="178"/>
      <c r="AJ143" s="178" t="str">
        <f>IF($AF143="","",VLOOKUP($AF143,NANS取り込みシート!$A:$P,5,FALSE))</f>
        <v/>
      </c>
      <c r="AK143" s="178" t="str">
        <f>IF($AF143="","",VLOOKUP($AF143,NANS取り込みシート!$A:$P,6,FALSE))</f>
        <v/>
      </c>
      <c r="AL143" s="178" t="str">
        <f>IF($AF143="","",VLOOKUP($AF143,NANS取り込みシート!$A:$P,7,FALSE))</f>
        <v/>
      </c>
      <c r="AM143" s="178"/>
      <c r="AN143" s="178" t="str">
        <f>IF($AF143="","",VLOOKUP($AF143,NANS取り込みシート!$A:$P,9,FALSE))</f>
        <v/>
      </c>
      <c r="AO143" s="178" t="str">
        <f>IF($AF143="","",VLOOKUP($AF143,NANS取り込みシート!$A:$P,10,FALSE))</f>
        <v/>
      </c>
      <c r="AP143" s="178" t="str">
        <f>IF($AF143="","",VLOOKUP($AF143,NANS取り込みシート!$A:$P,11,FALSE))</f>
        <v/>
      </c>
      <c r="AQ143" s="178" t="str">
        <f>IF($AF143="","",VLOOKUP($AF143,NANS取り込みシート!$A:$P,12,FALSE))</f>
        <v/>
      </c>
      <c r="AR143" s="178" t="str">
        <f>IF($AF143="","",VLOOKUP($AF143,NANS取り込みシート!$A:$P,13,FALSE))</f>
        <v/>
      </c>
      <c r="AS143" s="265" t="str">
        <f>IF($AF143="","",VLOOKUP($AF143,NANS取り込みシート!$A:$P,14,FALSE))</f>
        <v/>
      </c>
      <c r="AT143" s="178" t="str">
        <f>IF($AF143="","",VLOOKUP($AF143,NANS取り込みシート!$A:$P,15,FALSE))</f>
        <v/>
      </c>
      <c r="AU143" s="265" t="str">
        <f>IF($AF143="","",VLOOKUP($AF143,NANS取り込みシート!$A:$P,16,FALSE))</f>
        <v/>
      </c>
      <c r="AV143" s="178" t="str">
        <f>IF(データとりまとめシート!$E162="","",データとりまとめシート!$E162)</f>
        <v/>
      </c>
      <c r="AW143" s="264" t="str">
        <f>IF(データとりまとめシート!$G162="","",データとりまとめシート!$G162)</f>
        <v/>
      </c>
      <c r="AX143" s="178" t="str">
        <f t="shared" si="24"/>
        <v/>
      </c>
      <c r="AY143" s="178" t="str">
        <f t="shared" si="25"/>
        <v/>
      </c>
      <c r="AZ143" s="178" t="str">
        <f>IF(データとりまとめシート!$I162="","",データとりまとめシート!$I162)</f>
        <v/>
      </c>
      <c r="BA143" s="264" t="str">
        <f>IF(データとりまとめシート!$K162="","",データとりまとめシート!$K162)</f>
        <v/>
      </c>
      <c r="BB143" s="178" t="str">
        <f t="shared" si="26"/>
        <v/>
      </c>
      <c r="BC143" s="178" t="str">
        <f t="shared" si="27"/>
        <v/>
      </c>
      <c r="BD143" s="178" t="str">
        <f>IF($AF143="","",IF(COUNTIF(データとりまとめシート!$B$12:$B$17,NANS取り込みシート!$AF143)=1,データとりまとめシート!$W$24,IF(COUNTIF(データとりまとめシート!$B$3:$B$8,NANS取り込みシート!$AF143)=1,データとりまとめシート!$W$25,IF(COUNTIF(データとりまとめシート!$H$12:$H$17,NANS取り込みシート!$AF143)=1,データとりまとめシート!$W$26,IF(COUNTIF(データとりまとめシート!$H$3:$H$8,NANS取り込みシート!$AF143)=1,データとりまとめシート!$W$27,"")))))</f>
        <v/>
      </c>
      <c r="BE143" s="264" t="str">
        <f>IF(BD143=データとりまとめシート!$W$24,IF(データとりまとめシート!$E$12="","",データとりまとめシート!$E$12),"")&amp;IF(BD143=データとりまとめシート!$W$25,IF(データとりまとめシート!$E$3="","",データとりまとめシート!$E$3),"")&amp;IF(BD143=データとりまとめシート!$W$26,IF(データとりまとめシート!$K$12="","",データとりまとめシート!$K$12),"")&amp;IF(BD143=データとりまとめシート!$W$27,IF(データとりまとめシート!$K$3="","",データとりまとめシート!$K$3),"")</f>
        <v/>
      </c>
      <c r="BF143" s="178" t="str">
        <f t="shared" si="28"/>
        <v/>
      </c>
      <c r="BG143" s="178" t="str">
        <f t="shared" si="29"/>
        <v/>
      </c>
    </row>
    <row r="144" spans="1:59">
      <c r="A144" s="178" t="str">
        <f>IF(選手情報入力シート!A144="","",選手情報入力シート!A144)</f>
        <v/>
      </c>
      <c r="B144" s="178" t="str">
        <f>IF($A144="","",所属情報入力シート!$A$2)</f>
        <v/>
      </c>
      <c r="C144" s="178"/>
      <c r="D144" s="178"/>
      <c r="E144" s="178" t="str">
        <f>IF($A144="","",VLOOKUP($A144,選手情報入力シート!$A$3:$M$246,2,FALSE))</f>
        <v/>
      </c>
      <c r="F144" s="178" t="str">
        <f>IF($A144="","",VLOOKUP($A144,選手情報入力シート!$A$3:$M$246,3,FALSE)&amp;" "&amp;VLOOKUP($A144,選手情報入力シート!$A$3:$M$246,4,FALSE))</f>
        <v/>
      </c>
      <c r="G144" s="178" t="str">
        <f>IF($A144="","",ASC(VLOOKUP($A144,選手情報入力シート!$A$3:$M$246,5,FALSE)))</f>
        <v/>
      </c>
      <c r="H144" s="178"/>
      <c r="I144" s="178" t="str">
        <f>IF($A144="","",ASC(VLOOKUP($A144,選手情報入力シート!$A$3:$M$246,6,FALSE)))</f>
        <v/>
      </c>
      <c r="J144" s="178" t="str">
        <f>IF($A144="","",VLOOKUP($A144,選手情報入力シート!$A$3:$M$246,7,FALSE))</f>
        <v/>
      </c>
      <c r="K144" s="178" t="str">
        <f>IF($A144="","",VLOOKUP($A144,選手情報入力シート!$A$3:$M$246,8,FALSE))</f>
        <v/>
      </c>
      <c r="L144" s="178" t="str">
        <f>IF($A144="","",VLOOKUP($A144,選手情報入力シート!$A$3:$M$246,9,FALSE))</f>
        <v/>
      </c>
      <c r="M144" s="178" t="str">
        <f>IF($A144="","",YEAR(VLOOKUP($A144,選手情報入力シート!$A$3:$M$246,10,FALSE)))</f>
        <v/>
      </c>
      <c r="N144" s="265" t="str">
        <f>IF($A144="","",IF(MONTH(VLOOKUP($A144,選手情報入力シート!$A$3:$M$246,10,FALSE))&lt;10,"0"&amp;MONTH(VLOOKUP($A144,選手情報入力シート!$A$3:$M$246,10,FALSE))*100+DAY(VLOOKUP($A144,選手情報入力シート!$A$3:$M$246,10,FALSE)),MONTH(VLOOKUP($A144,選手情報入力シート!$A$3:$M$246,10,FALSE))*100+DAY(VLOOKUP($A144,選手情報入力シート!$A$3:$M$246,10,FALSE))))</f>
        <v/>
      </c>
      <c r="O144" s="178" t="str">
        <f>IF($A144="","",VLOOKUP($A144,選手情報入力シート!$A$3:$M$246,12,FALSE))</f>
        <v/>
      </c>
      <c r="P144" s="178" t="str">
        <f>IF($A144="","",VLOOKUP($A144,選手情報入力シート!$A$3:$M$246,11,FALSE))</f>
        <v/>
      </c>
      <c r="AF144" s="178" t="str">
        <f>IF(データとりまとめシート!$A163="","",データとりまとめシート!$A163)</f>
        <v/>
      </c>
      <c r="AG144" s="178" t="str">
        <f>IF($AF144="","",VLOOKUP($AF144,NANS取り込みシート!$A:$P,2,FALSE))</f>
        <v/>
      </c>
      <c r="AH144" s="178"/>
      <c r="AI144" s="178"/>
      <c r="AJ144" s="178" t="str">
        <f>IF($AF144="","",VLOOKUP($AF144,NANS取り込みシート!$A:$P,5,FALSE))</f>
        <v/>
      </c>
      <c r="AK144" s="178" t="str">
        <f>IF($AF144="","",VLOOKUP($AF144,NANS取り込みシート!$A:$P,6,FALSE))</f>
        <v/>
      </c>
      <c r="AL144" s="178" t="str">
        <f>IF($AF144="","",VLOOKUP($AF144,NANS取り込みシート!$A:$P,7,FALSE))</f>
        <v/>
      </c>
      <c r="AM144" s="178"/>
      <c r="AN144" s="178" t="str">
        <f>IF($AF144="","",VLOOKUP($AF144,NANS取り込みシート!$A:$P,9,FALSE))</f>
        <v/>
      </c>
      <c r="AO144" s="178" t="str">
        <f>IF($AF144="","",VLOOKUP($AF144,NANS取り込みシート!$A:$P,10,FALSE))</f>
        <v/>
      </c>
      <c r="AP144" s="178" t="str">
        <f>IF($AF144="","",VLOOKUP($AF144,NANS取り込みシート!$A:$P,11,FALSE))</f>
        <v/>
      </c>
      <c r="AQ144" s="178" t="str">
        <f>IF($AF144="","",VLOOKUP($AF144,NANS取り込みシート!$A:$P,12,FALSE))</f>
        <v/>
      </c>
      <c r="AR144" s="178" t="str">
        <f>IF($AF144="","",VLOOKUP($AF144,NANS取り込みシート!$A:$P,13,FALSE))</f>
        <v/>
      </c>
      <c r="AS144" s="265" t="str">
        <f>IF($AF144="","",VLOOKUP($AF144,NANS取り込みシート!$A:$P,14,FALSE))</f>
        <v/>
      </c>
      <c r="AT144" s="178" t="str">
        <f>IF($AF144="","",VLOOKUP($AF144,NANS取り込みシート!$A:$P,15,FALSE))</f>
        <v/>
      </c>
      <c r="AU144" s="265" t="str">
        <f>IF($AF144="","",VLOOKUP($AF144,NANS取り込みシート!$A:$P,16,FALSE))</f>
        <v/>
      </c>
      <c r="AV144" s="178" t="str">
        <f>IF(データとりまとめシート!$E163="","",データとりまとめシート!$E163)</f>
        <v/>
      </c>
      <c r="AW144" s="264" t="str">
        <f>IF(データとりまとめシート!$G163="","",データとりまとめシート!$G163)</f>
        <v/>
      </c>
      <c r="AX144" s="178" t="str">
        <f t="shared" si="24"/>
        <v/>
      </c>
      <c r="AY144" s="178" t="str">
        <f t="shared" si="25"/>
        <v/>
      </c>
      <c r="AZ144" s="178" t="str">
        <f>IF(データとりまとめシート!$I163="","",データとりまとめシート!$I163)</f>
        <v/>
      </c>
      <c r="BA144" s="264" t="str">
        <f>IF(データとりまとめシート!$K163="","",データとりまとめシート!$K163)</f>
        <v/>
      </c>
      <c r="BB144" s="178" t="str">
        <f t="shared" si="26"/>
        <v/>
      </c>
      <c r="BC144" s="178" t="str">
        <f t="shared" si="27"/>
        <v/>
      </c>
      <c r="BD144" s="178" t="str">
        <f>IF($AF144="","",IF(COUNTIF(データとりまとめシート!$B$12:$B$17,NANS取り込みシート!$AF144)=1,データとりまとめシート!$W$24,IF(COUNTIF(データとりまとめシート!$B$3:$B$8,NANS取り込みシート!$AF144)=1,データとりまとめシート!$W$25,IF(COUNTIF(データとりまとめシート!$H$12:$H$17,NANS取り込みシート!$AF144)=1,データとりまとめシート!$W$26,IF(COUNTIF(データとりまとめシート!$H$3:$H$8,NANS取り込みシート!$AF144)=1,データとりまとめシート!$W$27,"")))))</f>
        <v/>
      </c>
      <c r="BE144" s="264" t="str">
        <f>IF(BD144=データとりまとめシート!$W$24,IF(データとりまとめシート!$E$12="","",データとりまとめシート!$E$12),"")&amp;IF(BD144=データとりまとめシート!$W$25,IF(データとりまとめシート!$E$3="","",データとりまとめシート!$E$3),"")&amp;IF(BD144=データとりまとめシート!$W$26,IF(データとりまとめシート!$K$12="","",データとりまとめシート!$K$12),"")&amp;IF(BD144=データとりまとめシート!$W$27,IF(データとりまとめシート!$K$3="","",データとりまとめシート!$K$3),"")</f>
        <v/>
      </c>
      <c r="BF144" s="178" t="str">
        <f t="shared" si="28"/>
        <v/>
      </c>
      <c r="BG144" s="178" t="str">
        <f t="shared" si="29"/>
        <v/>
      </c>
    </row>
    <row r="145" spans="1:59">
      <c r="A145" s="178" t="str">
        <f>IF(選手情報入力シート!A145="","",選手情報入力シート!A145)</f>
        <v/>
      </c>
      <c r="B145" s="178" t="str">
        <f>IF($A145="","",所属情報入力シート!$A$2)</f>
        <v/>
      </c>
      <c r="C145" s="178"/>
      <c r="D145" s="178"/>
      <c r="E145" s="178" t="str">
        <f>IF($A145="","",VLOOKUP($A145,選手情報入力シート!$A$3:$M$246,2,FALSE))</f>
        <v/>
      </c>
      <c r="F145" s="178" t="str">
        <f>IF($A145="","",VLOOKUP($A145,選手情報入力シート!$A$3:$M$246,3,FALSE)&amp;" "&amp;VLOOKUP($A145,選手情報入力シート!$A$3:$M$246,4,FALSE))</f>
        <v/>
      </c>
      <c r="G145" s="178" t="str">
        <f>IF($A145="","",ASC(VLOOKUP($A145,選手情報入力シート!$A$3:$M$246,5,FALSE)))</f>
        <v/>
      </c>
      <c r="H145" s="178"/>
      <c r="I145" s="178" t="str">
        <f>IF($A145="","",ASC(VLOOKUP($A145,選手情報入力シート!$A$3:$M$246,6,FALSE)))</f>
        <v/>
      </c>
      <c r="J145" s="178" t="str">
        <f>IF($A145="","",VLOOKUP($A145,選手情報入力シート!$A$3:$M$246,7,FALSE))</f>
        <v/>
      </c>
      <c r="K145" s="178" t="str">
        <f>IF($A145="","",VLOOKUP($A145,選手情報入力シート!$A$3:$M$246,8,FALSE))</f>
        <v/>
      </c>
      <c r="L145" s="178" t="str">
        <f>IF($A145="","",VLOOKUP($A145,選手情報入力シート!$A$3:$M$246,9,FALSE))</f>
        <v/>
      </c>
      <c r="M145" s="178" t="str">
        <f>IF($A145="","",YEAR(VLOOKUP($A145,選手情報入力シート!$A$3:$M$246,10,FALSE)))</f>
        <v/>
      </c>
      <c r="N145" s="265" t="str">
        <f>IF($A145="","",IF(MONTH(VLOOKUP($A145,選手情報入力シート!$A$3:$M$246,10,FALSE))&lt;10,"0"&amp;MONTH(VLOOKUP($A145,選手情報入力シート!$A$3:$M$246,10,FALSE))*100+DAY(VLOOKUP($A145,選手情報入力シート!$A$3:$M$246,10,FALSE)),MONTH(VLOOKUP($A145,選手情報入力シート!$A$3:$M$246,10,FALSE))*100+DAY(VLOOKUP($A145,選手情報入力シート!$A$3:$M$246,10,FALSE))))</f>
        <v/>
      </c>
      <c r="O145" s="178" t="str">
        <f>IF($A145="","",VLOOKUP($A145,選手情報入力シート!$A$3:$M$246,12,FALSE))</f>
        <v/>
      </c>
      <c r="P145" s="178" t="str">
        <f>IF($A145="","",VLOOKUP($A145,選手情報入力シート!$A$3:$M$246,11,FALSE))</f>
        <v/>
      </c>
      <c r="AF145" s="178" t="str">
        <f>IF(データとりまとめシート!$A164="","",データとりまとめシート!$A164)</f>
        <v/>
      </c>
      <c r="AG145" s="178" t="str">
        <f>IF($AF145="","",VLOOKUP($AF145,NANS取り込みシート!$A:$P,2,FALSE))</f>
        <v/>
      </c>
      <c r="AH145" s="178"/>
      <c r="AI145" s="178"/>
      <c r="AJ145" s="178" t="str">
        <f>IF($AF145="","",VLOOKUP($AF145,NANS取り込みシート!$A:$P,5,FALSE))</f>
        <v/>
      </c>
      <c r="AK145" s="178" t="str">
        <f>IF($AF145="","",VLOOKUP($AF145,NANS取り込みシート!$A:$P,6,FALSE))</f>
        <v/>
      </c>
      <c r="AL145" s="178" t="str">
        <f>IF($AF145="","",VLOOKUP($AF145,NANS取り込みシート!$A:$P,7,FALSE))</f>
        <v/>
      </c>
      <c r="AM145" s="178"/>
      <c r="AN145" s="178" t="str">
        <f>IF($AF145="","",VLOOKUP($AF145,NANS取り込みシート!$A:$P,9,FALSE))</f>
        <v/>
      </c>
      <c r="AO145" s="178" t="str">
        <f>IF($AF145="","",VLOOKUP($AF145,NANS取り込みシート!$A:$P,10,FALSE))</f>
        <v/>
      </c>
      <c r="AP145" s="178" t="str">
        <f>IF($AF145="","",VLOOKUP($AF145,NANS取り込みシート!$A:$P,11,FALSE))</f>
        <v/>
      </c>
      <c r="AQ145" s="178" t="str">
        <f>IF($AF145="","",VLOOKUP($AF145,NANS取り込みシート!$A:$P,12,FALSE))</f>
        <v/>
      </c>
      <c r="AR145" s="178" t="str">
        <f>IF($AF145="","",VLOOKUP($AF145,NANS取り込みシート!$A:$P,13,FALSE))</f>
        <v/>
      </c>
      <c r="AS145" s="265" t="str">
        <f>IF($AF145="","",VLOOKUP($AF145,NANS取り込みシート!$A:$P,14,FALSE))</f>
        <v/>
      </c>
      <c r="AT145" s="178" t="str">
        <f>IF($AF145="","",VLOOKUP($AF145,NANS取り込みシート!$A:$P,15,FALSE))</f>
        <v/>
      </c>
      <c r="AU145" s="265" t="str">
        <f>IF($AF145="","",VLOOKUP($AF145,NANS取り込みシート!$A:$P,16,FALSE))</f>
        <v/>
      </c>
      <c r="AV145" s="178" t="str">
        <f>IF(データとりまとめシート!$E164="","",データとりまとめシート!$E164)</f>
        <v/>
      </c>
      <c r="AW145" s="264" t="str">
        <f>IF(データとりまとめシート!$G164="","",データとりまとめシート!$G164)</f>
        <v/>
      </c>
      <c r="AX145" s="178" t="str">
        <f t="shared" si="24"/>
        <v/>
      </c>
      <c r="AY145" s="178" t="str">
        <f t="shared" si="25"/>
        <v/>
      </c>
      <c r="AZ145" s="178" t="str">
        <f>IF(データとりまとめシート!$I164="","",データとりまとめシート!$I164)</f>
        <v/>
      </c>
      <c r="BA145" s="264" t="str">
        <f>IF(データとりまとめシート!$K164="","",データとりまとめシート!$K164)</f>
        <v/>
      </c>
      <c r="BB145" s="178" t="str">
        <f t="shared" si="26"/>
        <v/>
      </c>
      <c r="BC145" s="178" t="str">
        <f t="shared" si="27"/>
        <v/>
      </c>
      <c r="BD145" s="178" t="str">
        <f>IF($AF145="","",IF(COUNTIF(データとりまとめシート!$B$12:$B$17,NANS取り込みシート!$AF145)=1,データとりまとめシート!$W$24,IF(COUNTIF(データとりまとめシート!$B$3:$B$8,NANS取り込みシート!$AF145)=1,データとりまとめシート!$W$25,IF(COUNTIF(データとりまとめシート!$H$12:$H$17,NANS取り込みシート!$AF145)=1,データとりまとめシート!$W$26,IF(COUNTIF(データとりまとめシート!$H$3:$H$8,NANS取り込みシート!$AF145)=1,データとりまとめシート!$W$27,"")))))</f>
        <v/>
      </c>
      <c r="BE145" s="264" t="str">
        <f>IF(BD145=データとりまとめシート!$W$24,IF(データとりまとめシート!$E$12="","",データとりまとめシート!$E$12),"")&amp;IF(BD145=データとりまとめシート!$W$25,IF(データとりまとめシート!$E$3="","",データとりまとめシート!$E$3),"")&amp;IF(BD145=データとりまとめシート!$W$26,IF(データとりまとめシート!$K$12="","",データとりまとめシート!$K$12),"")&amp;IF(BD145=データとりまとめシート!$W$27,IF(データとりまとめシート!$K$3="","",データとりまとめシート!$K$3),"")</f>
        <v/>
      </c>
      <c r="BF145" s="178" t="str">
        <f t="shared" si="28"/>
        <v/>
      </c>
      <c r="BG145" s="178" t="str">
        <f t="shared" si="29"/>
        <v/>
      </c>
    </row>
    <row r="146" spans="1:59">
      <c r="A146" s="178" t="str">
        <f>IF(選手情報入力シート!A146="","",選手情報入力シート!A146)</f>
        <v/>
      </c>
      <c r="B146" s="178" t="str">
        <f>IF($A146="","",所属情報入力シート!$A$2)</f>
        <v/>
      </c>
      <c r="C146" s="178"/>
      <c r="D146" s="178"/>
      <c r="E146" s="178" t="str">
        <f>IF($A146="","",VLOOKUP($A146,選手情報入力シート!$A$3:$M$246,2,FALSE))</f>
        <v/>
      </c>
      <c r="F146" s="178" t="str">
        <f>IF($A146="","",VLOOKUP($A146,選手情報入力シート!$A$3:$M$246,3,FALSE)&amp;" "&amp;VLOOKUP($A146,選手情報入力シート!$A$3:$M$246,4,FALSE))</f>
        <v/>
      </c>
      <c r="G146" s="178" t="str">
        <f>IF($A146="","",ASC(VLOOKUP($A146,選手情報入力シート!$A$3:$M$246,5,FALSE)))</f>
        <v/>
      </c>
      <c r="H146" s="178"/>
      <c r="I146" s="178" t="str">
        <f>IF($A146="","",ASC(VLOOKUP($A146,選手情報入力シート!$A$3:$M$246,6,FALSE)))</f>
        <v/>
      </c>
      <c r="J146" s="178" t="str">
        <f>IF($A146="","",VLOOKUP($A146,選手情報入力シート!$A$3:$M$246,7,FALSE))</f>
        <v/>
      </c>
      <c r="K146" s="178" t="str">
        <f>IF($A146="","",VLOOKUP($A146,選手情報入力シート!$A$3:$M$246,8,FALSE))</f>
        <v/>
      </c>
      <c r="L146" s="178" t="str">
        <f>IF($A146="","",VLOOKUP($A146,選手情報入力シート!$A$3:$M$246,9,FALSE))</f>
        <v/>
      </c>
      <c r="M146" s="178" t="str">
        <f>IF($A146="","",YEAR(VLOOKUP($A146,選手情報入力シート!$A$3:$M$246,10,FALSE)))</f>
        <v/>
      </c>
      <c r="N146" s="265" t="str">
        <f>IF($A146="","",IF(MONTH(VLOOKUP($A146,選手情報入力シート!$A$3:$M$246,10,FALSE))&lt;10,"0"&amp;MONTH(VLOOKUP($A146,選手情報入力シート!$A$3:$M$246,10,FALSE))*100+DAY(VLOOKUP($A146,選手情報入力シート!$A$3:$M$246,10,FALSE)),MONTH(VLOOKUP($A146,選手情報入力シート!$A$3:$M$246,10,FALSE))*100+DAY(VLOOKUP($A146,選手情報入力シート!$A$3:$M$246,10,FALSE))))</f>
        <v/>
      </c>
      <c r="O146" s="178" t="str">
        <f>IF($A146="","",VLOOKUP($A146,選手情報入力シート!$A$3:$M$246,12,FALSE))</f>
        <v/>
      </c>
      <c r="P146" s="178" t="str">
        <f>IF($A146="","",VLOOKUP($A146,選手情報入力シート!$A$3:$M$246,11,FALSE))</f>
        <v/>
      </c>
      <c r="AF146" s="178" t="str">
        <f>IF(データとりまとめシート!$A165="","",データとりまとめシート!$A165)</f>
        <v/>
      </c>
      <c r="AG146" s="178" t="str">
        <f>IF($AF146="","",VLOOKUP($AF146,NANS取り込みシート!$A:$P,2,FALSE))</f>
        <v/>
      </c>
      <c r="AH146" s="178"/>
      <c r="AI146" s="178"/>
      <c r="AJ146" s="178" t="str">
        <f>IF($AF146="","",VLOOKUP($AF146,NANS取り込みシート!$A:$P,5,FALSE))</f>
        <v/>
      </c>
      <c r="AK146" s="178" t="str">
        <f>IF($AF146="","",VLOOKUP($AF146,NANS取り込みシート!$A:$P,6,FALSE))</f>
        <v/>
      </c>
      <c r="AL146" s="178" t="str">
        <f>IF($AF146="","",VLOOKUP($AF146,NANS取り込みシート!$A:$P,7,FALSE))</f>
        <v/>
      </c>
      <c r="AM146" s="178"/>
      <c r="AN146" s="178" t="str">
        <f>IF($AF146="","",VLOOKUP($AF146,NANS取り込みシート!$A:$P,9,FALSE))</f>
        <v/>
      </c>
      <c r="AO146" s="178" t="str">
        <f>IF($AF146="","",VLOOKUP($AF146,NANS取り込みシート!$A:$P,10,FALSE))</f>
        <v/>
      </c>
      <c r="AP146" s="178" t="str">
        <f>IF($AF146="","",VLOOKUP($AF146,NANS取り込みシート!$A:$P,11,FALSE))</f>
        <v/>
      </c>
      <c r="AQ146" s="178" t="str">
        <f>IF($AF146="","",VLOOKUP($AF146,NANS取り込みシート!$A:$P,12,FALSE))</f>
        <v/>
      </c>
      <c r="AR146" s="178" t="str">
        <f>IF($AF146="","",VLOOKUP($AF146,NANS取り込みシート!$A:$P,13,FALSE))</f>
        <v/>
      </c>
      <c r="AS146" s="265" t="str">
        <f>IF($AF146="","",VLOOKUP($AF146,NANS取り込みシート!$A:$P,14,FALSE))</f>
        <v/>
      </c>
      <c r="AT146" s="178" t="str">
        <f>IF($AF146="","",VLOOKUP($AF146,NANS取り込みシート!$A:$P,15,FALSE))</f>
        <v/>
      </c>
      <c r="AU146" s="265" t="str">
        <f>IF($AF146="","",VLOOKUP($AF146,NANS取り込みシート!$A:$P,16,FALSE))</f>
        <v/>
      </c>
      <c r="AV146" s="178" t="str">
        <f>IF(データとりまとめシート!$E165="","",データとりまとめシート!$E165)</f>
        <v/>
      </c>
      <c r="AW146" s="264" t="str">
        <f>IF(データとりまとめシート!$G165="","",データとりまとめシート!$G165)</f>
        <v/>
      </c>
      <c r="AX146" s="178" t="str">
        <f t="shared" si="24"/>
        <v/>
      </c>
      <c r="AY146" s="178" t="str">
        <f t="shared" si="25"/>
        <v/>
      </c>
      <c r="AZ146" s="178" t="str">
        <f>IF(データとりまとめシート!$I165="","",データとりまとめシート!$I165)</f>
        <v/>
      </c>
      <c r="BA146" s="264" t="str">
        <f>IF(データとりまとめシート!$K165="","",データとりまとめシート!$K165)</f>
        <v/>
      </c>
      <c r="BB146" s="178" t="str">
        <f t="shared" si="26"/>
        <v/>
      </c>
      <c r="BC146" s="178" t="str">
        <f t="shared" si="27"/>
        <v/>
      </c>
      <c r="BD146" s="178" t="str">
        <f>IF($AF146="","",IF(COUNTIF(データとりまとめシート!$B$12:$B$17,NANS取り込みシート!$AF146)=1,データとりまとめシート!$W$24,IF(COUNTIF(データとりまとめシート!$B$3:$B$8,NANS取り込みシート!$AF146)=1,データとりまとめシート!$W$25,IF(COUNTIF(データとりまとめシート!$H$12:$H$17,NANS取り込みシート!$AF146)=1,データとりまとめシート!$W$26,IF(COUNTIF(データとりまとめシート!$H$3:$H$8,NANS取り込みシート!$AF146)=1,データとりまとめシート!$W$27,"")))))</f>
        <v/>
      </c>
      <c r="BE146" s="264" t="str">
        <f>IF(BD146=データとりまとめシート!$W$24,IF(データとりまとめシート!$E$12="","",データとりまとめシート!$E$12),"")&amp;IF(BD146=データとりまとめシート!$W$25,IF(データとりまとめシート!$E$3="","",データとりまとめシート!$E$3),"")&amp;IF(BD146=データとりまとめシート!$W$26,IF(データとりまとめシート!$K$12="","",データとりまとめシート!$K$12),"")&amp;IF(BD146=データとりまとめシート!$W$27,IF(データとりまとめシート!$K$3="","",データとりまとめシート!$K$3),"")</f>
        <v/>
      </c>
      <c r="BF146" s="178" t="str">
        <f t="shared" si="28"/>
        <v/>
      </c>
      <c r="BG146" s="178" t="str">
        <f t="shared" si="29"/>
        <v/>
      </c>
    </row>
    <row r="147" spans="1:59">
      <c r="A147" s="178" t="str">
        <f>IF(選手情報入力シート!A147="","",選手情報入力シート!A147)</f>
        <v/>
      </c>
      <c r="B147" s="178" t="str">
        <f>IF($A147="","",所属情報入力シート!$A$2)</f>
        <v/>
      </c>
      <c r="C147" s="178"/>
      <c r="D147" s="178"/>
      <c r="E147" s="178" t="str">
        <f>IF($A147="","",VLOOKUP($A147,選手情報入力シート!$A$3:$M$246,2,FALSE))</f>
        <v/>
      </c>
      <c r="F147" s="178" t="str">
        <f>IF($A147="","",VLOOKUP($A147,選手情報入力シート!$A$3:$M$246,3,FALSE)&amp;" "&amp;VLOOKUP($A147,選手情報入力シート!$A$3:$M$246,4,FALSE))</f>
        <v/>
      </c>
      <c r="G147" s="178" t="str">
        <f>IF($A147="","",ASC(VLOOKUP($A147,選手情報入力シート!$A$3:$M$246,5,FALSE)))</f>
        <v/>
      </c>
      <c r="H147" s="178"/>
      <c r="I147" s="178" t="str">
        <f>IF($A147="","",ASC(VLOOKUP($A147,選手情報入力シート!$A$3:$M$246,6,FALSE)))</f>
        <v/>
      </c>
      <c r="J147" s="178" t="str">
        <f>IF($A147="","",VLOOKUP($A147,選手情報入力シート!$A$3:$M$246,7,FALSE))</f>
        <v/>
      </c>
      <c r="K147" s="178" t="str">
        <f>IF($A147="","",VLOOKUP($A147,選手情報入力シート!$A$3:$M$246,8,FALSE))</f>
        <v/>
      </c>
      <c r="L147" s="178" t="str">
        <f>IF($A147="","",VLOOKUP($A147,選手情報入力シート!$A$3:$M$246,9,FALSE))</f>
        <v/>
      </c>
      <c r="M147" s="178" t="str">
        <f>IF($A147="","",YEAR(VLOOKUP($A147,選手情報入力シート!$A$3:$M$246,10,FALSE)))</f>
        <v/>
      </c>
      <c r="N147" s="265" t="str">
        <f>IF($A147="","",IF(MONTH(VLOOKUP($A147,選手情報入力シート!$A$3:$M$246,10,FALSE))&lt;10,"0"&amp;MONTH(VLOOKUP($A147,選手情報入力シート!$A$3:$M$246,10,FALSE))*100+DAY(VLOOKUP($A147,選手情報入力シート!$A$3:$M$246,10,FALSE)),MONTH(VLOOKUP($A147,選手情報入力シート!$A$3:$M$246,10,FALSE))*100+DAY(VLOOKUP($A147,選手情報入力シート!$A$3:$M$246,10,FALSE))))</f>
        <v/>
      </c>
      <c r="O147" s="178" t="str">
        <f>IF($A147="","",VLOOKUP($A147,選手情報入力シート!$A$3:$M$246,12,FALSE))</f>
        <v/>
      </c>
      <c r="P147" s="178" t="str">
        <f>IF($A147="","",VLOOKUP($A147,選手情報入力シート!$A$3:$M$246,11,FALSE))</f>
        <v/>
      </c>
      <c r="AF147" s="178" t="str">
        <f>IF(データとりまとめシート!$A166="","",データとりまとめシート!$A166)</f>
        <v/>
      </c>
      <c r="AG147" s="178" t="str">
        <f>IF($AF147="","",VLOOKUP($AF147,NANS取り込みシート!$A:$P,2,FALSE))</f>
        <v/>
      </c>
      <c r="AH147" s="178"/>
      <c r="AI147" s="178"/>
      <c r="AJ147" s="178" t="str">
        <f>IF($AF147="","",VLOOKUP($AF147,NANS取り込みシート!$A:$P,5,FALSE))</f>
        <v/>
      </c>
      <c r="AK147" s="178" t="str">
        <f>IF($AF147="","",VLOOKUP($AF147,NANS取り込みシート!$A:$P,6,FALSE))</f>
        <v/>
      </c>
      <c r="AL147" s="178" t="str">
        <f>IF($AF147="","",VLOOKUP($AF147,NANS取り込みシート!$A:$P,7,FALSE))</f>
        <v/>
      </c>
      <c r="AM147" s="178"/>
      <c r="AN147" s="178" t="str">
        <f>IF($AF147="","",VLOOKUP($AF147,NANS取り込みシート!$A:$P,9,FALSE))</f>
        <v/>
      </c>
      <c r="AO147" s="178" t="str">
        <f>IF($AF147="","",VLOOKUP($AF147,NANS取り込みシート!$A:$P,10,FALSE))</f>
        <v/>
      </c>
      <c r="AP147" s="178" t="str">
        <f>IF($AF147="","",VLOOKUP($AF147,NANS取り込みシート!$A:$P,11,FALSE))</f>
        <v/>
      </c>
      <c r="AQ147" s="178" t="str">
        <f>IF($AF147="","",VLOOKUP($AF147,NANS取り込みシート!$A:$P,12,FALSE))</f>
        <v/>
      </c>
      <c r="AR147" s="178" t="str">
        <f>IF($AF147="","",VLOOKUP($AF147,NANS取り込みシート!$A:$P,13,FALSE))</f>
        <v/>
      </c>
      <c r="AS147" s="265" t="str">
        <f>IF($AF147="","",VLOOKUP($AF147,NANS取り込みシート!$A:$P,14,FALSE))</f>
        <v/>
      </c>
      <c r="AT147" s="178" t="str">
        <f>IF($AF147="","",VLOOKUP($AF147,NANS取り込みシート!$A:$P,15,FALSE))</f>
        <v/>
      </c>
      <c r="AU147" s="265" t="str">
        <f>IF($AF147="","",VLOOKUP($AF147,NANS取り込みシート!$A:$P,16,FALSE))</f>
        <v/>
      </c>
      <c r="AV147" s="178" t="str">
        <f>IF(データとりまとめシート!$E166="","",データとりまとめシート!$E166)</f>
        <v/>
      </c>
      <c r="AW147" s="264" t="str">
        <f>IF(データとりまとめシート!$G166="","",データとりまとめシート!$G166)</f>
        <v/>
      </c>
      <c r="AX147" s="178" t="str">
        <f t="shared" si="24"/>
        <v/>
      </c>
      <c r="AY147" s="178" t="str">
        <f t="shared" si="25"/>
        <v/>
      </c>
      <c r="AZ147" s="178" t="str">
        <f>IF(データとりまとめシート!$I166="","",データとりまとめシート!$I166)</f>
        <v/>
      </c>
      <c r="BA147" s="264" t="str">
        <f>IF(データとりまとめシート!$K166="","",データとりまとめシート!$K166)</f>
        <v/>
      </c>
      <c r="BB147" s="178" t="str">
        <f t="shared" si="26"/>
        <v/>
      </c>
      <c r="BC147" s="178" t="str">
        <f t="shared" si="27"/>
        <v/>
      </c>
      <c r="BD147" s="178" t="str">
        <f>IF($AF147="","",IF(COUNTIF(データとりまとめシート!$B$12:$B$17,NANS取り込みシート!$AF147)=1,データとりまとめシート!$W$24,IF(COUNTIF(データとりまとめシート!$B$3:$B$8,NANS取り込みシート!$AF147)=1,データとりまとめシート!$W$25,IF(COUNTIF(データとりまとめシート!$H$12:$H$17,NANS取り込みシート!$AF147)=1,データとりまとめシート!$W$26,IF(COUNTIF(データとりまとめシート!$H$3:$H$8,NANS取り込みシート!$AF147)=1,データとりまとめシート!$W$27,"")))))</f>
        <v/>
      </c>
      <c r="BE147" s="264" t="str">
        <f>IF(BD147=データとりまとめシート!$W$24,IF(データとりまとめシート!$E$12="","",データとりまとめシート!$E$12),"")&amp;IF(BD147=データとりまとめシート!$W$25,IF(データとりまとめシート!$E$3="","",データとりまとめシート!$E$3),"")&amp;IF(BD147=データとりまとめシート!$W$26,IF(データとりまとめシート!$K$12="","",データとりまとめシート!$K$12),"")&amp;IF(BD147=データとりまとめシート!$W$27,IF(データとりまとめシート!$K$3="","",データとりまとめシート!$K$3),"")</f>
        <v/>
      </c>
      <c r="BF147" s="178" t="str">
        <f t="shared" si="28"/>
        <v/>
      </c>
      <c r="BG147" s="178" t="str">
        <f t="shared" si="29"/>
        <v/>
      </c>
    </row>
    <row r="148" spans="1:59">
      <c r="A148" s="178" t="str">
        <f>IF(選手情報入力シート!A148="","",選手情報入力シート!A148)</f>
        <v/>
      </c>
      <c r="B148" s="178" t="str">
        <f>IF($A148="","",所属情報入力シート!$A$2)</f>
        <v/>
      </c>
      <c r="C148" s="178"/>
      <c r="D148" s="178"/>
      <c r="E148" s="178" t="str">
        <f>IF($A148="","",VLOOKUP($A148,選手情報入力シート!$A$3:$M$246,2,FALSE))</f>
        <v/>
      </c>
      <c r="F148" s="178" t="str">
        <f>IF($A148="","",VLOOKUP($A148,選手情報入力シート!$A$3:$M$246,3,FALSE)&amp;" "&amp;VLOOKUP($A148,選手情報入力シート!$A$3:$M$246,4,FALSE))</f>
        <v/>
      </c>
      <c r="G148" s="178" t="str">
        <f>IF($A148="","",ASC(VLOOKUP($A148,選手情報入力シート!$A$3:$M$246,5,FALSE)))</f>
        <v/>
      </c>
      <c r="H148" s="178"/>
      <c r="I148" s="178" t="str">
        <f>IF($A148="","",ASC(VLOOKUP($A148,選手情報入力シート!$A$3:$M$246,6,FALSE)))</f>
        <v/>
      </c>
      <c r="J148" s="178" t="str">
        <f>IF($A148="","",VLOOKUP($A148,選手情報入力シート!$A$3:$M$246,7,FALSE))</f>
        <v/>
      </c>
      <c r="K148" s="178" t="str">
        <f>IF($A148="","",VLOOKUP($A148,選手情報入力シート!$A$3:$M$246,8,FALSE))</f>
        <v/>
      </c>
      <c r="L148" s="178" t="str">
        <f>IF($A148="","",VLOOKUP($A148,選手情報入力シート!$A$3:$M$246,9,FALSE))</f>
        <v/>
      </c>
      <c r="M148" s="178" t="str">
        <f>IF($A148="","",YEAR(VLOOKUP($A148,選手情報入力シート!$A$3:$M$246,10,FALSE)))</f>
        <v/>
      </c>
      <c r="N148" s="265" t="str">
        <f>IF($A148="","",IF(MONTH(VLOOKUP($A148,選手情報入力シート!$A$3:$M$246,10,FALSE))&lt;10,"0"&amp;MONTH(VLOOKUP($A148,選手情報入力シート!$A$3:$M$246,10,FALSE))*100+DAY(VLOOKUP($A148,選手情報入力シート!$A$3:$M$246,10,FALSE)),MONTH(VLOOKUP($A148,選手情報入力シート!$A$3:$M$246,10,FALSE))*100+DAY(VLOOKUP($A148,選手情報入力シート!$A$3:$M$246,10,FALSE))))</f>
        <v/>
      </c>
      <c r="O148" s="178" t="str">
        <f>IF($A148="","",VLOOKUP($A148,選手情報入力シート!$A$3:$M$246,12,FALSE))</f>
        <v/>
      </c>
      <c r="P148" s="178" t="str">
        <f>IF($A148="","",VLOOKUP($A148,選手情報入力シート!$A$3:$M$246,11,FALSE))</f>
        <v/>
      </c>
      <c r="AF148" s="178" t="str">
        <f>IF(データとりまとめシート!$A167="","",データとりまとめシート!$A167)</f>
        <v/>
      </c>
      <c r="AG148" s="178" t="str">
        <f>IF($AF148="","",VLOOKUP($AF148,NANS取り込みシート!$A:$P,2,FALSE))</f>
        <v/>
      </c>
      <c r="AH148" s="178"/>
      <c r="AI148" s="178"/>
      <c r="AJ148" s="178" t="str">
        <f>IF($AF148="","",VLOOKUP($AF148,NANS取り込みシート!$A:$P,5,FALSE))</f>
        <v/>
      </c>
      <c r="AK148" s="178" t="str">
        <f>IF($AF148="","",VLOOKUP($AF148,NANS取り込みシート!$A:$P,6,FALSE))</f>
        <v/>
      </c>
      <c r="AL148" s="178" t="str">
        <f>IF($AF148="","",VLOOKUP($AF148,NANS取り込みシート!$A:$P,7,FALSE))</f>
        <v/>
      </c>
      <c r="AM148" s="178"/>
      <c r="AN148" s="178" t="str">
        <f>IF($AF148="","",VLOOKUP($AF148,NANS取り込みシート!$A:$P,9,FALSE))</f>
        <v/>
      </c>
      <c r="AO148" s="178" t="str">
        <f>IF($AF148="","",VLOOKUP($AF148,NANS取り込みシート!$A:$P,10,FALSE))</f>
        <v/>
      </c>
      <c r="AP148" s="178" t="str">
        <f>IF($AF148="","",VLOOKUP($AF148,NANS取り込みシート!$A:$P,11,FALSE))</f>
        <v/>
      </c>
      <c r="AQ148" s="178" t="str">
        <f>IF($AF148="","",VLOOKUP($AF148,NANS取り込みシート!$A:$P,12,FALSE))</f>
        <v/>
      </c>
      <c r="AR148" s="178" t="str">
        <f>IF($AF148="","",VLOOKUP($AF148,NANS取り込みシート!$A:$P,13,FALSE))</f>
        <v/>
      </c>
      <c r="AS148" s="265" t="str">
        <f>IF($AF148="","",VLOOKUP($AF148,NANS取り込みシート!$A:$P,14,FALSE))</f>
        <v/>
      </c>
      <c r="AT148" s="178" t="str">
        <f>IF($AF148="","",VLOOKUP($AF148,NANS取り込みシート!$A:$P,15,FALSE))</f>
        <v/>
      </c>
      <c r="AU148" s="265" t="str">
        <f>IF($AF148="","",VLOOKUP($AF148,NANS取り込みシート!$A:$P,16,FALSE))</f>
        <v/>
      </c>
      <c r="AV148" s="178" t="str">
        <f>IF(データとりまとめシート!$E167="","",データとりまとめシート!$E167)</f>
        <v/>
      </c>
      <c r="AW148" s="264" t="str">
        <f>IF(データとりまとめシート!$G167="","",データとりまとめシート!$G167)</f>
        <v/>
      </c>
      <c r="AX148" s="178" t="str">
        <f t="shared" si="24"/>
        <v/>
      </c>
      <c r="AY148" s="178" t="str">
        <f t="shared" si="25"/>
        <v/>
      </c>
      <c r="AZ148" s="178" t="str">
        <f>IF(データとりまとめシート!$I167="","",データとりまとめシート!$I167)</f>
        <v/>
      </c>
      <c r="BA148" s="264" t="str">
        <f>IF(データとりまとめシート!$K167="","",データとりまとめシート!$K167)</f>
        <v/>
      </c>
      <c r="BB148" s="178" t="str">
        <f t="shared" si="26"/>
        <v/>
      </c>
      <c r="BC148" s="178" t="str">
        <f t="shared" si="27"/>
        <v/>
      </c>
      <c r="BD148" s="178" t="str">
        <f>IF($AF148="","",IF(COUNTIF(データとりまとめシート!$B$12:$B$17,NANS取り込みシート!$AF148)=1,データとりまとめシート!$W$24,IF(COUNTIF(データとりまとめシート!$B$3:$B$8,NANS取り込みシート!$AF148)=1,データとりまとめシート!$W$25,IF(COUNTIF(データとりまとめシート!$H$12:$H$17,NANS取り込みシート!$AF148)=1,データとりまとめシート!$W$26,IF(COUNTIF(データとりまとめシート!$H$3:$H$8,NANS取り込みシート!$AF148)=1,データとりまとめシート!$W$27,"")))))</f>
        <v/>
      </c>
      <c r="BE148" s="264" t="str">
        <f>IF(BD148=データとりまとめシート!$W$24,IF(データとりまとめシート!$E$12="","",データとりまとめシート!$E$12),"")&amp;IF(BD148=データとりまとめシート!$W$25,IF(データとりまとめシート!$E$3="","",データとりまとめシート!$E$3),"")&amp;IF(BD148=データとりまとめシート!$W$26,IF(データとりまとめシート!$K$12="","",データとりまとめシート!$K$12),"")&amp;IF(BD148=データとりまとめシート!$W$27,IF(データとりまとめシート!$K$3="","",データとりまとめシート!$K$3),"")</f>
        <v/>
      </c>
      <c r="BF148" s="178" t="str">
        <f t="shared" si="28"/>
        <v/>
      </c>
      <c r="BG148" s="178" t="str">
        <f t="shared" si="29"/>
        <v/>
      </c>
    </row>
    <row r="149" spans="1:59">
      <c r="A149" s="178" t="str">
        <f>IF(選手情報入力シート!A149="","",選手情報入力シート!A149)</f>
        <v/>
      </c>
      <c r="B149" s="178" t="str">
        <f>IF($A149="","",所属情報入力シート!$A$2)</f>
        <v/>
      </c>
      <c r="C149" s="178"/>
      <c r="D149" s="178"/>
      <c r="E149" s="178" t="str">
        <f>IF($A149="","",VLOOKUP($A149,選手情報入力シート!$A$3:$M$246,2,FALSE))</f>
        <v/>
      </c>
      <c r="F149" s="178" t="str">
        <f>IF($A149="","",VLOOKUP($A149,選手情報入力シート!$A$3:$M$246,3,FALSE)&amp;" "&amp;VLOOKUP($A149,選手情報入力シート!$A$3:$M$246,4,FALSE))</f>
        <v/>
      </c>
      <c r="G149" s="178" t="str">
        <f>IF($A149="","",ASC(VLOOKUP($A149,選手情報入力シート!$A$3:$M$246,5,FALSE)))</f>
        <v/>
      </c>
      <c r="H149" s="178"/>
      <c r="I149" s="178" t="str">
        <f>IF($A149="","",ASC(VLOOKUP($A149,選手情報入力シート!$A$3:$M$246,6,FALSE)))</f>
        <v/>
      </c>
      <c r="J149" s="178" t="str">
        <f>IF($A149="","",VLOOKUP($A149,選手情報入力シート!$A$3:$M$246,7,FALSE))</f>
        <v/>
      </c>
      <c r="K149" s="178" t="str">
        <f>IF($A149="","",VLOOKUP($A149,選手情報入力シート!$A$3:$M$246,8,FALSE))</f>
        <v/>
      </c>
      <c r="L149" s="178" t="str">
        <f>IF($A149="","",VLOOKUP($A149,選手情報入力シート!$A$3:$M$246,9,FALSE))</f>
        <v/>
      </c>
      <c r="M149" s="178" t="str">
        <f>IF($A149="","",YEAR(VLOOKUP($A149,選手情報入力シート!$A$3:$M$246,10,FALSE)))</f>
        <v/>
      </c>
      <c r="N149" s="265" t="str">
        <f>IF($A149="","",IF(MONTH(VLOOKUP($A149,選手情報入力シート!$A$3:$M$246,10,FALSE))&lt;10,"0"&amp;MONTH(VLOOKUP($A149,選手情報入力シート!$A$3:$M$246,10,FALSE))*100+DAY(VLOOKUP($A149,選手情報入力シート!$A$3:$M$246,10,FALSE)),MONTH(VLOOKUP($A149,選手情報入力シート!$A$3:$M$246,10,FALSE))*100+DAY(VLOOKUP($A149,選手情報入力シート!$A$3:$M$246,10,FALSE))))</f>
        <v/>
      </c>
      <c r="O149" s="178" t="str">
        <f>IF($A149="","",VLOOKUP($A149,選手情報入力シート!$A$3:$M$246,12,FALSE))</f>
        <v/>
      </c>
      <c r="P149" s="178" t="str">
        <f>IF($A149="","",VLOOKUP($A149,選手情報入力シート!$A$3:$M$246,11,FALSE))</f>
        <v/>
      </c>
      <c r="AF149" s="178" t="str">
        <f>IF(データとりまとめシート!$A168="","",データとりまとめシート!$A168)</f>
        <v/>
      </c>
      <c r="AG149" s="178" t="str">
        <f>IF($AF149="","",VLOOKUP($AF149,NANS取り込みシート!$A:$P,2,FALSE))</f>
        <v/>
      </c>
      <c r="AH149" s="178"/>
      <c r="AI149" s="178"/>
      <c r="AJ149" s="178" t="str">
        <f>IF($AF149="","",VLOOKUP($AF149,NANS取り込みシート!$A:$P,5,FALSE))</f>
        <v/>
      </c>
      <c r="AK149" s="178" t="str">
        <f>IF($AF149="","",VLOOKUP($AF149,NANS取り込みシート!$A:$P,6,FALSE))</f>
        <v/>
      </c>
      <c r="AL149" s="178" t="str">
        <f>IF($AF149="","",VLOOKUP($AF149,NANS取り込みシート!$A:$P,7,FALSE))</f>
        <v/>
      </c>
      <c r="AM149" s="178"/>
      <c r="AN149" s="178" t="str">
        <f>IF($AF149="","",VLOOKUP($AF149,NANS取り込みシート!$A:$P,9,FALSE))</f>
        <v/>
      </c>
      <c r="AO149" s="178" t="str">
        <f>IF($AF149="","",VLOOKUP($AF149,NANS取り込みシート!$A:$P,10,FALSE))</f>
        <v/>
      </c>
      <c r="AP149" s="178" t="str">
        <f>IF($AF149="","",VLOOKUP($AF149,NANS取り込みシート!$A:$P,11,FALSE))</f>
        <v/>
      </c>
      <c r="AQ149" s="178" t="str">
        <f>IF($AF149="","",VLOOKUP($AF149,NANS取り込みシート!$A:$P,12,FALSE))</f>
        <v/>
      </c>
      <c r="AR149" s="178" t="str">
        <f>IF($AF149="","",VLOOKUP($AF149,NANS取り込みシート!$A:$P,13,FALSE))</f>
        <v/>
      </c>
      <c r="AS149" s="265" t="str">
        <f>IF($AF149="","",VLOOKUP($AF149,NANS取り込みシート!$A:$P,14,FALSE))</f>
        <v/>
      </c>
      <c r="AT149" s="178" t="str">
        <f>IF($AF149="","",VLOOKUP($AF149,NANS取り込みシート!$A:$P,15,FALSE))</f>
        <v/>
      </c>
      <c r="AU149" s="265" t="str">
        <f>IF($AF149="","",VLOOKUP($AF149,NANS取り込みシート!$A:$P,16,FALSE))</f>
        <v/>
      </c>
      <c r="AV149" s="178" t="str">
        <f>IF(データとりまとめシート!$E168="","",データとりまとめシート!$E168)</f>
        <v/>
      </c>
      <c r="AW149" s="264" t="str">
        <f>IF(データとりまとめシート!$G168="","",データとりまとめシート!$G168)</f>
        <v/>
      </c>
      <c r="AX149" s="178" t="str">
        <f t="shared" si="24"/>
        <v/>
      </c>
      <c r="AY149" s="178" t="str">
        <f t="shared" si="25"/>
        <v/>
      </c>
      <c r="AZ149" s="178" t="str">
        <f>IF(データとりまとめシート!$I168="","",データとりまとめシート!$I168)</f>
        <v/>
      </c>
      <c r="BA149" s="264" t="str">
        <f>IF(データとりまとめシート!$K168="","",データとりまとめシート!$K168)</f>
        <v/>
      </c>
      <c r="BB149" s="178" t="str">
        <f t="shared" si="26"/>
        <v/>
      </c>
      <c r="BC149" s="178" t="str">
        <f t="shared" si="27"/>
        <v/>
      </c>
      <c r="BD149" s="178" t="str">
        <f>IF($AF149="","",IF(COUNTIF(データとりまとめシート!$B$12:$B$17,NANS取り込みシート!$AF149)=1,データとりまとめシート!$W$24,IF(COUNTIF(データとりまとめシート!$B$3:$B$8,NANS取り込みシート!$AF149)=1,データとりまとめシート!$W$25,IF(COUNTIF(データとりまとめシート!$H$12:$H$17,NANS取り込みシート!$AF149)=1,データとりまとめシート!$W$26,IF(COUNTIF(データとりまとめシート!$H$3:$H$8,NANS取り込みシート!$AF149)=1,データとりまとめシート!$W$27,"")))))</f>
        <v/>
      </c>
      <c r="BE149" s="264" t="str">
        <f>IF(BD149=データとりまとめシート!$W$24,IF(データとりまとめシート!$E$12="","",データとりまとめシート!$E$12),"")&amp;IF(BD149=データとりまとめシート!$W$25,IF(データとりまとめシート!$E$3="","",データとりまとめシート!$E$3),"")&amp;IF(BD149=データとりまとめシート!$W$26,IF(データとりまとめシート!$K$12="","",データとりまとめシート!$K$12),"")&amp;IF(BD149=データとりまとめシート!$W$27,IF(データとりまとめシート!$K$3="","",データとりまとめシート!$K$3),"")</f>
        <v/>
      </c>
      <c r="BF149" s="178" t="str">
        <f t="shared" si="28"/>
        <v/>
      </c>
      <c r="BG149" s="178" t="str">
        <f t="shared" si="29"/>
        <v/>
      </c>
    </row>
    <row r="150" spans="1:59">
      <c r="A150" s="178" t="str">
        <f>IF(選手情報入力シート!A150="","",選手情報入力シート!A150)</f>
        <v/>
      </c>
      <c r="B150" s="178" t="str">
        <f>IF($A150="","",所属情報入力シート!$A$2)</f>
        <v/>
      </c>
      <c r="C150" s="178"/>
      <c r="D150" s="178"/>
      <c r="E150" s="178" t="str">
        <f>IF($A150="","",VLOOKUP($A150,選手情報入力シート!$A$3:$M$246,2,FALSE))</f>
        <v/>
      </c>
      <c r="F150" s="178" t="str">
        <f>IF($A150="","",VLOOKUP($A150,選手情報入力シート!$A$3:$M$246,3,FALSE)&amp;" "&amp;VLOOKUP($A150,選手情報入力シート!$A$3:$M$246,4,FALSE))</f>
        <v/>
      </c>
      <c r="G150" s="178" t="str">
        <f>IF($A150="","",ASC(VLOOKUP($A150,選手情報入力シート!$A$3:$M$246,5,FALSE)))</f>
        <v/>
      </c>
      <c r="H150" s="178"/>
      <c r="I150" s="178" t="str">
        <f>IF($A150="","",ASC(VLOOKUP($A150,選手情報入力シート!$A$3:$M$246,6,FALSE)))</f>
        <v/>
      </c>
      <c r="J150" s="178" t="str">
        <f>IF($A150="","",VLOOKUP($A150,選手情報入力シート!$A$3:$M$246,7,FALSE))</f>
        <v/>
      </c>
      <c r="K150" s="178" t="str">
        <f>IF($A150="","",VLOOKUP($A150,選手情報入力シート!$A$3:$M$246,8,FALSE))</f>
        <v/>
      </c>
      <c r="L150" s="178" t="str">
        <f>IF($A150="","",VLOOKUP($A150,選手情報入力シート!$A$3:$M$246,9,FALSE))</f>
        <v/>
      </c>
      <c r="M150" s="178" t="str">
        <f>IF($A150="","",YEAR(VLOOKUP($A150,選手情報入力シート!$A$3:$M$246,10,FALSE)))</f>
        <v/>
      </c>
      <c r="N150" s="265" t="str">
        <f>IF($A150="","",IF(MONTH(VLOOKUP($A150,選手情報入力シート!$A$3:$M$246,10,FALSE))&lt;10,"0"&amp;MONTH(VLOOKUP($A150,選手情報入力シート!$A$3:$M$246,10,FALSE))*100+DAY(VLOOKUP($A150,選手情報入力シート!$A$3:$M$246,10,FALSE)),MONTH(VLOOKUP($A150,選手情報入力シート!$A$3:$M$246,10,FALSE))*100+DAY(VLOOKUP($A150,選手情報入力シート!$A$3:$M$246,10,FALSE))))</f>
        <v/>
      </c>
      <c r="O150" s="178" t="str">
        <f>IF($A150="","",VLOOKUP($A150,選手情報入力シート!$A$3:$M$246,12,FALSE))</f>
        <v/>
      </c>
      <c r="P150" s="178" t="str">
        <f>IF($A150="","",VLOOKUP($A150,選手情報入力シート!$A$3:$M$246,11,FALSE))</f>
        <v/>
      </c>
      <c r="AF150" s="178" t="str">
        <f>IF(データとりまとめシート!$A169="","",データとりまとめシート!$A169)</f>
        <v/>
      </c>
      <c r="AG150" s="178" t="str">
        <f>IF($AF150="","",VLOOKUP($AF150,NANS取り込みシート!$A:$P,2,FALSE))</f>
        <v/>
      </c>
      <c r="AH150" s="178"/>
      <c r="AI150" s="178"/>
      <c r="AJ150" s="178" t="str">
        <f>IF($AF150="","",VLOOKUP($AF150,NANS取り込みシート!$A:$P,5,FALSE))</f>
        <v/>
      </c>
      <c r="AK150" s="178" t="str">
        <f>IF($AF150="","",VLOOKUP($AF150,NANS取り込みシート!$A:$P,6,FALSE))</f>
        <v/>
      </c>
      <c r="AL150" s="178" t="str">
        <f>IF($AF150="","",VLOOKUP($AF150,NANS取り込みシート!$A:$P,7,FALSE))</f>
        <v/>
      </c>
      <c r="AM150" s="178"/>
      <c r="AN150" s="178" t="str">
        <f>IF($AF150="","",VLOOKUP($AF150,NANS取り込みシート!$A:$P,9,FALSE))</f>
        <v/>
      </c>
      <c r="AO150" s="178" t="str">
        <f>IF($AF150="","",VLOOKUP($AF150,NANS取り込みシート!$A:$P,10,FALSE))</f>
        <v/>
      </c>
      <c r="AP150" s="178" t="str">
        <f>IF($AF150="","",VLOOKUP($AF150,NANS取り込みシート!$A:$P,11,FALSE))</f>
        <v/>
      </c>
      <c r="AQ150" s="178" t="str">
        <f>IF($AF150="","",VLOOKUP($AF150,NANS取り込みシート!$A:$P,12,FALSE))</f>
        <v/>
      </c>
      <c r="AR150" s="178" t="str">
        <f>IF($AF150="","",VLOOKUP($AF150,NANS取り込みシート!$A:$P,13,FALSE))</f>
        <v/>
      </c>
      <c r="AS150" s="265" t="str">
        <f>IF($AF150="","",VLOOKUP($AF150,NANS取り込みシート!$A:$P,14,FALSE))</f>
        <v/>
      </c>
      <c r="AT150" s="178" t="str">
        <f>IF($AF150="","",VLOOKUP($AF150,NANS取り込みシート!$A:$P,15,FALSE))</f>
        <v/>
      </c>
      <c r="AU150" s="265" t="str">
        <f>IF($AF150="","",VLOOKUP($AF150,NANS取り込みシート!$A:$P,16,FALSE))</f>
        <v/>
      </c>
      <c r="AV150" s="178" t="str">
        <f>IF(データとりまとめシート!$E169="","",データとりまとめシート!$E169)</f>
        <v/>
      </c>
      <c r="AW150" s="264" t="str">
        <f>IF(データとりまとめシート!$G169="","",データとりまとめシート!$G169)</f>
        <v/>
      </c>
      <c r="AX150" s="178" t="str">
        <f t="shared" si="24"/>
        <v/>
      </c>
      <c r="AY150" s="178" t="str">
        <f t="shared" si="25"/>
        <v/>
      </c>
      <c r="AZ150" s="178" t="str">
        <f>IF(データとりまとめシート!$I169="","",データとりまとめシート!$I169)</f>
        <v/>
      </c>
      <c r="BA150" s="264" t="str">
        <f>IF(データとりまとめシート!$K169="","",データとりまとめシート!$K169)</f>
        <v/>
      </c>
      <c r="BB150" s="178" t="str">
        <f t="shared" si="26"/>
        <v/>
      </c>
      <c r="BC150" s="178" t="str">
        <f t="shared" si="27"/>
        <v/>
      </c>
      <c r="BD150" s="178" t="str">
        <f>IF($AF150="","",IF(COUNTIF(データとりまとめシート!$B$12:$B$17,NANS取り込みシート!$AF150)=1,データとりまとめシート!$W$24,IF(COUNTIF(データとりまとめシート!$B$3:$B$8,NANS取り込みシート!$AF150)=1,データとりまとめシート!$W$25,IF(COUNTIF(データとりまとめシート!$H$12:$H$17,NANS取り込みシート!$AF150)=1,データとりまとめシート!$W$26,IF(COUNTIF(データとりまとめシート!$H$3:$H$8,NANS取り込みシート!$AF150)=1,データとりまとめシート!$W$27,"")))))</f>
        <v/>
      </c>
      <c r="BE150" s="264" t="str">
        <f>IF(BD150=データとりまとめシート!$W$24,IF(データとりまとめシート!$E$12="","",データとりまとめシート!$E$12),"")&amp;IF(BD150=データとりまとめシート!$W$25,IF(データとりまとめシート!$E$3="","",データとりまとめシート!$E$3),"")&amp;IF(BD150=データとりまとめシート!$W$26,IF(データとりまとめシート!$K$12="","",データとりまとめシート!$K$12),"")&amp;IF(BD150=データとりまとめシート!$W$27,IF(データとりまとめシート!$K$3="","",データとりまとめシート!$K$3),"")</f>
        <v/>
      </c>
      <c r="BF150" s="178" t="str">
        <f t="shared" si="28"/>
        <v/>
      </c>
      <c r="BG150" s="178" t="str">
        <f t="shared" si="29"/>
        <v/>
      </c>
    </row>
    <row r="151" spans="1:59">
      <c r="A151" s="178" t="str">
        <f>IF(選手情報入力シート!A151="","",選手情報入力シート!A151)</f>
        <v/>
      </c>
      <c r="B151" s="178" t="str">
        <f>IF($A151="","",所属情報入力シート!$A$2)</f>
        <v/>
      </c>
      <c r="C151" s="178"/>
      <c r="D151" s="178"/>
      <c r="E151" s="178" t="str">
        <f>IF($A151="","",VLOOKUP($A151,選手情報入力シート!$A$3:$M$246,2,FALSE))</f>
        <v/>
      </c>
      <c r="F151" s="178" t="str">
        <f>IF($A151="","",VLOOKUP($A151,選手情報入力シート!$A$3:$M$246,3,FALSE)&amp;" "&amp;VLOOKUP($A151,選手情報入力シート!$A$3:$M$246,4,FALSE))</f>
        <v/>
      </c>
      <c r="G151" s="178" t="str">
        <f>IF($A151="","",ASC(VLOOKUP($A151,選手情報入力シート!$A$3:$M$246,5,FALSE)))</f>
        <v/>
      </c>
      <c r="H151" s="178"/>
      <c r="I151" s="178" t="str">
        <f>IF($A151="","",ASC(VLOOKUP($A151,選手情報入力シート!$A$3:$M$246,6,FALSE)))</f>
        <v/>
      </c>
      <c r="J151" s="178" t="str">
        <f>IF($A151="","",VLOOKUP($A151,選手情報入力シート!$A$3:$M$246,7,FALSE))</f>
        <v/>
      </c>
      <c r="K151" s="178" t="str">
        <f>IF($A151="","",VLOOKUP($A151,選手情報入力シート!$A$3:$M$246,8,FALSE))</f>
        <v/>
      </c>
      <c r="L151" s="178" t="str">
        <f>IF($A151="","",VLOOKUP($A151,選手情報入力シート!$A$3:$M$246,9,FALSE))</f>
        <v/>
      </c>
      <c r="M151" s="178" t="str">
        <f>IF($A151="","",YEAR(VLOOKUP($A151,選手情報入力シート!$A$3:$M$246,10,FALSE)))</f>
        <v/>
      </c>
      <c r="N151" s="265" t="str">
        <f>IF($A151="","",IF(MONTH(VLOOKUP($A151,選手情報入力シート!$A$3:$M$246,10,FALSE))&lt;10,"0"&amp;MONTH(VLOOKUP($A151,選手情報入力シート!$A$3:$M$246,10,FALSE))*100+DAY(VLOOKUP($A151,選手情報入力シート!$A$3:$M$246,10,FALSE)),MONTH(VLOOKUP($A151,選手情報入力シート!$A$3:$M$246,10,FALSE))*100+DAY(VLOOKUP($A151,選手情報入力シート!$A$3:$M$246,10,FALSE))))</f>
        <v/>
      </c>
      <c r="O151" s="178" t="str">
        <f>IF($A151="","",VLOOKUP($A151,選手情報入力シート!$A$3:$M$246,12,FALSE))</f>
        <v/>
      </c>
      <c r="P151" s="178" t="str">
        <f>IF($A151="","",VLOOKUP($A151,選手情報入力シート!$A$3:$M$246,11,FALSE))</f>
        <v/>
      </c>
      <c r="AF151" s="178" t="str">
        <f>IF(データとりまとめシート!$A170="","",データとりまとめシート!$A170)</f>
        <v/>
      </c>
      <c r="AG151" s="178" t="str">
        <f>IF($AF151="","",VLOOKUP($AF151,NANS取り込みシート!$A:$P,2,FALSE))</f>
        <v/>
      </c>
      <c r="AH151" s="178"/>
      <c r="AI151" s="178"/>
      <c r="AJ151" s="178" t="str">
        <f>IF($AF151="","",VLOOKUP($AF151,NANS取り込みシート!$A:$P,5,FALSE))</f>
        <v/>
      </c>
      <c r="AK151" s="178" t="str">
        <f>IF($AF151="","",VLOOKUP($AF151,NANS取り込みシート!$A:$P,6,FALSE))</f>
        <v/>
      </c>
      <c r="AL151" s="178" t="str">
        <f>IF($AF151="","",VLOOKUP($AF151,NANS取り込みシート!$A:$P,7,FALSE))</f>
        <v/>
      </c>
      <c r="AM151" s="178"/>
      <c r="AN151" s="178" t="str">
        <f>IF($AF151="","",VLOOKUP($AF151,NANS取り込みシート!$A:$P,9,FALSE))</f>
        <v/>
      </c>
      <c r="AO151" s="178" t="str">
        <f>IF($AF151="","",VLOOKUP($AF151,NANS取り込みシート!$A:$P,10,FALSE))</f>
        <v/>
      </c>
      <c r="AP151" s="178" t="str">
        <f>IF($AF151="","",VLOOKUP($AF151,NANS取り込みシート!$A:$P,11,FALSE))</f>
        <v/>
      </c>
      <c r="AQ151" s="178" t="str">
        <f>IF($AF151="","",VLOOKUP($AF151,NANS取り込みシート!$A:$P,12,FALSE))</f>
        <v/>
      </c>
      <c r="AR151" s="178" t="str">
        <f>IF($AF151="","",VLOOKUP($AF151,NANS取り込みシート!$A:$P,13,FALSE))</f>
        <v/>
      </c>
      <c r="AS151" s="265" t="str">
        <f>IF($AF151="","",VLOOKUP($AF151,NANS取り込みシート!$A:$P,14,FALSE))</f>
        <v/>
      </c>
      <c r="AT151" s="178" t="str">
        <f>IF($AF151="","",VLOOKUP($AF151,NANS取り込みシート!$A:$P,15,FALSE))</f>
        <v/>
      </c>
      <c r="AU151" s="265" t="str">
        <f>IF($AF151="","",VLOOKUP($AF151,NANS取り込みシート!$A:$P,16,FALSE))</f>
        <v/>
      </c>
      <c r="AV151" s="178" t="str">
        <f>IF(データとりまとめシート!$E170="","",データとりまとめシート!$E170)</f>
        <v/>
      </c>
      <c r="AW151" s="264" t="str">
        <f>IF(データとりまとめシート!$G170="","",データとりまとめシート!$G170)</f>
        <v/>
      </c>
      <c r="AX151" s="178" t="str">
        <f t="shared" si="24"/>
        <v/>
      </c>
      <c r="AY151" s="178" t="str">
        <f t="shared" si="25"/>
        <v/>
      </c>
      <c r="AZ151" s="178" t="str">
        <f>IF(データとりまとめシート!$I170="","",データとりまとめシート!$I170)</f>
        <v/>
      </c>
      <c r="BA151" s="264" t="str">
        <f>IF(データとりまとめシート!$K170="","",データとりまとめシート!$K170)</f>
        <v/>
      </c>
      <c r="BB151" s="178" t="str">
        <f t="shared" si="26"/>
        <v/>
      </c>
      <c r="BC151" s="178" t="str">
        <f t="shared" si="27"/>
        <v/>
      </c>
      <c r="BD151" s="178" t="str">
        <f>IF($AF151="","",IF(COUNTIF(データとりまとめシート!$B$12:$B$17,NANS取り込みシート!$AF151)=1,データとりまとめシート!$W$24,IF(COUNTIF(データとりまとめシート!$B$3:$B$8,NANS取り込みシート!$AF151)=1,データとりまとめシート!$W$25,IF(COUNTIF(データとりまとめシート!$H$12:$H$17,NANS取り込みシート!$AF151)=1,データとりまとめシート!$W$26,IF(COUNTIF(データとりまとめシート!$H$3:$H$8,NANS取り込みシート!$AF151)=1,データとりまとめシート!$W$27,"")))))</f>
        <v/>
      </c>
      <c r="BE151" s="264" t="str">
        <f>IF(BD151=データとりまとめシート!$W$24,IF(データとりまとめシート!$E$12="","",データとりまとめシート!$E$12),"")&amp;IF(BD151=データとりまとめシート!$W$25,IF(データとりまとめシート!$E$3="","",データとりまとめシート!$E$3),"")&amp;IF(BD151=データとりまとめシート!$W$26,IF(データとりまとめシート!$K$12="","",データとりまとめシート!$K$12),"")&amp;IF(BD151=データとりまとめシート!$W$27,IF(データとりまとめシート!$K$3="","",データとりまとめシート!$K$3),"")</f>
        <v/>
      </c>
      <c r="BF151" s="178" t="str">
        <f t="shared" si="28"/>
        <v/>
      </c>
      <c r="BG151" s="178" t="str">
        <f t="shared" si="29"/>
        <v/>
      </c>
    </row>
    <row r="152" spans="1:59">
      <c r="A152" s="178" t="str">
        <f>IF(選手情報入力シート!A152="","",選手情報入力シート!A152)</f>
        <v/>
      </c>
      <c r="B152" s="178" t="str">
        <f>IF($A152="","",所属情報入力シート!$A$2)</f>
        <v/>
      </c>
      <c r="C152" s="178"/>
      <c r="D152" s="178"/>
      <c r="E152" s="178" t="str">
        <f>IF($A152="","",VLOOKUP($A152,選手情報入力シート!$A$3:$M$246,2,FALSE))</f>
        <v/>
      </c>
      <c r="F152" s="178" t="str">
        <f>IF($A152="","",VLOOKUP($A152,選手情報入力シート!$A$3:$M$246,3,FALSE)&amp;" "&amp;VLOOKUP($A152,選手情報入力シート!$A$3:$M$246,4,FALSE))</f>
        <v/>
      </c>
      <c r="G152" s="178" t="str">
        <f>IF($A152="","",ASC(VLOOKUP($A152,選手情報入力シート!$A$3:$M$246,5,FALSE)))</f>
        <v/>
      </c>
      <c r="H152" s="178"/>
      <c r="I152" s="178" t="str">
        <f>IF($A152="","",ASC(VLOOKUP($A152,選手情報入力シート!$A$3:$M$246,6,FALSE)))</f>
        <v/>
      </c>
      <c r="J152" s="178" t="str">
        <f>IF($A152="","",VLOOKUP($A152,選手情報入力シート!$A$3:$M$246,7,FALSE))</f>
        <v/>
      </c>
      <c r="K152" s="178" t="str">
        <f>IF($A152="","",VLOOKUP($A152,選手情報入力シート!$A$3:$M$246,8,FALSE))</f>
        <v/>
      </c>
      <c r="L152" s="178" t="str">
        <f>IF($A152="","",VLOOKUP($A152,選手情報入力シート!$A$3:$M$246,9,FALSE))</f>
        <v/>
      </c>
      <c r="M152" s="178" t="str">
        <f>IF($A152="","",YEAR(VLOOKUP($A152,選手情報入力シート!$A$3:$M$246,10,FALSE)))</f>
        <v/>
      </c>
      <c r="N152" s="265" t="str">
        <f>IF($A152="","",IF(MONTH(VLOOKUP($A152,選手情報入力シート!$A$3:$M$246,10,FALSE))&lt;10,"0"&amp;MONTH(VLOOKUP($A152,選手情報入力シート!$A$3:$M$246,10,FALSE))*100+DAY(VLOOKUP($A152,選手情報入力シート!$A$3:$M$246,10,FALSE)),MONTH(VLOOKUP($A152,選手情報入力シート!$A$3:$M$246,10,FALSE))*100+DAY(VLOOKUP($A152,選手情報入力シート!$A$3:$M$246,10,FALSE))))</f>
        <v/>
      </c>
      <c r="O152" s="178" t="str">
        <f>IF($A152="","",VLOOKUP($A152,選手情報入力シート!$A$3:$M$246,12,FALSE))</f>
        <v/>
      </c>
      <c r="P152" s="178" t="str">
        <f>IF($A152="","",VLOOKUP($A152,選手情報入力シート!$A$3:$M$246,11,FALSE))</f>
        <v/>
      </c>
      <c r="AF152" s="178" t="str">
        <f>IF(データとりまとめシート!$A171="","",データとりまとめシート!$A171)</f>
        <v/>
      </c>
      <c r="AG152" s="178" t="str">
        <f>IF($AF152="","",VLOOKUP($AF152,NANS取り込みシート!$A:$P,2,FALSE))</f>
        <v/>
      </c>
      <c r="AH152" s="178"/>
      <c r="AI152" s="178"/>
      <c r="AJ152" s="178" t="str">
        <f>IF($AF152="","",VLOOKUP($AF152,NANS取り込みシート!$A:$P,5,FALSE))</f>
        <v/>
      </c>
      <c r="AK152" s="178" t="str">
        <f>IF($AF152="","",VLOOKUP($AF152,NANS取り込みシート!$A:$P,6,FALSE))</f>
        <v/>
      </c>
      <c r="AL152" s="178" t="str">
        <f>IF($AF152="","",VLOOKUP($AF152,NANS取り込みシート!$A:$P,7,FALSE))</f>
        <v/>
      </c>
      <c r="AM152" s="178"/>
      <c r="AN152" s="178" t="str">
        <f>IF($AF152="","",VLOOKUP($AF152,NANS取り込みシート!$A:$P,9,FALSE))</f>
        <v/>
      </c>
      <c r="AO152" s="178" t="str">
        <f>IF($AF152="","",VLOOKUP($AF152,NANS取り込みシート!$A:$P,10,FALSE))</f>
        <v/>
      </c>
      <c r="AP152" s="178" t="str">
        <f>IF($AF152="","",VLOOKUP($AF152,NANS取り込みシート!$A:$P,11,FALSE))</f>
        <v/>
      </c>
      <c r="AQ152" s="178" t="str">
        <f>IF($AF152="","",VLOOKUP($AF152,NANS取り込みシート!$A:$P,12,FALSE))</f>
        <v/>
      </c>
      <c r="AR152" s="178" t="str">
        <f>IF($AF152="","",VLOOKUP($AF152,NANS取り込みシート!$A:$P,13,FALSE))</f>
        <v/>
      </c>
      <c r="AS152" s="265" t="str">
        <f>IF($AF152="","",VLOOKUP($AF152,NANS取り込みシート!$A:$P,14,FALSE))</f>
        <v/>
      </c>
      <c r="AT152" s="178" t="str">
        <f>IF($AF152="","",VLOOKUP($AF152,NANS取り込みシート!$A:$P,15,FALSE))</f>
        <v/>
      </c>
      <c r="AU152" s="265" t="str">
        <f>IF($AF152="","",VLOOKUP($AF152,NANS取り込みシート!$A:$P,16,FALSE))</f>
        <v/>
      </c>
      <c r="AV152" s="178" t="str">
        <f>IF(データとりまとめシート!$E171="","",データとりまとめシート!$E171)</f>
        <v/>
      </c>
      <c r="AW152" s="264" t="str">
        <f>IF(データとりまとめシート!$G171="","",データとりまとめシート!$G171)</f>
        <v/>
      </c>
      <c r="AX152" s="178" t="str">
        <f t="shared" si="24"/>
        <v/>
      </c>
      <c r="AY152" s="178" t="str">
        <f t="shared" si="25"/>
        <v/>
      </c>
      <c r="AZ152" s="178" t="str">
        <f>IF(データとりまとめシート!$I171="","",データとりまとめシート!$I171)</f>
        <v/>
      </c>
      <c r="BA152" s="264" t="str">
        <f>IF(データとりまとめシート!$K171="","",データとりまとめシート!$K171)</f>
        <v/>
      </c>
      <c r="BB152" s="178" t="str">
        <f t="shared" si="26"/>
        <v/>
      </c>
      <c r="BC152" s="178" t="str">
        <f t="shared" si="27"/>
        <v/>
      </c>
      <c r="BD152" s="178" t="str">
        <f>IF($AF152="","",IF(COUNTIF(データとりまとめシート!$B$12:$B$17,NANS取り込みシート!$AF152)=1,データとりまとめシート!$W$24,IF(COUNTIF(データとりまとめシート!$B$3:$B$8,NANS取り込みシート!$AF152)=1,データとりまとめシート!$W$25,IF(COUNTIF(データとりまとめシート!$H$12:$H$17,NANS取り込みシート!$AF152)=1,データとりまとめシート!$W$26,IF(COUNTIF(データとりまとめシート!$H$3:$H$8,NANS取り込みシート!$AF152)=1,データとりまとめシート!$W$27,"")))))</f>
        <v/>
      </c>
      <c r="BE152" s="264" t="str">
        <f>IF(BD152=データとりまとめシート!$W$24,IF(データとりまとめシート!$E$12="","",データとりまとめシート!$E$12),"")&amp;IF(BD152=データとりまとめシート!$W$25,IF(データとりまとめシート!$E$3="","",データとりまとめシート!$E$3),"")&amp;IF(BD152=データとりまとめシート!$W$26,IF(データとりまとめシート!$K$12="","",データとりまとめシート!$K$12),"")&amp;IF(BD152=データとりまとめシート!$W$27,IF(データとりまとめシート!$K$3="","",データとりまとめシート!$K$3),"")</f>
        <v/>
      </c>
      <c r="BF152" s="178" t="str">
        <f t="shared" si="28"/>
        <v/>
      </c>
      <c r="BG152" s="178" t="str">
        <f t="shared" si="29"/>
        <v/>
      </c>
    </row>
    <row r="153" spans="1:59">
      <c r="A153" s="178" t="str">
        <f>IF(選手情報入力シート!A153="","",選手情報入力シート!A153)</f>
        <v/>
      </c>
      <c r="B153" s="178" t="str">
        <f>IF($A153="","",所属情報入力シート!$A$2)</f>
        <v/>
      </c>
      <c r="C153" s="178"/>
      <c r="D153" s="178"/>
      <c r="E153" s="178" t="str">
        <f>IF($A153="","",VLOOKUP($A153,選手情報入力シート!$A$3:$M$246,2,FALSE))</f>
        <v/>
      </c>
      <c r="F153" s="178" t="str">
        <f>IF($A153="","",VLOOKUP($A153,選手情報入力シート!$A$3:$M$246,3,FALSE)&amp;" "&amp;VLOOKUP($A153,選手情報入力シート!$A$3:$M$246,4,FALSE))</f>
        <v/>
      </c>
      <c r="G153" s="178" t="str">
        <f>IF($A153="","",ASC(VLOOKUP($A153,選手情報入力シート!$A$3:$M$246,5,FALSE)))</f>
        <v/>
      </c>
      <c r="H153" s="178"/>
      <c r="I153" s="178" t="str">
        <f>IF($A153="","",ASC(VLOOKUP($A153,選手情報入力シート!$A$3:$M$246,6,FALSE)))</f>
        <v/>
      </c>
      <c r="J153" s="178" t="str">
        <f>IF($A153="","",VLOOKUP($A153,選手情報入力シート!$A$3:$M$246,7,FALSE))</f>
        <v/>
      </c>
      <c r="K153" s="178" t="str">
        <f>IF($A153="","",VLOOKUP($A153,選手情報入力シート!$A$3:$M$246,8,FALSE))</f>
        <v/>
      </c>
      <c r="L153" s="178" t="str">
        <f>IF($A153="","",VLOOKUP($A153,選手情報入力シート!$A$3:$M$246,9,FALSE))</f>
        <v/>
      </c>
      <c r="M153" s="178" t="str">
        <f>IF($A153="","",YEAR(VLOOKUP($A153,選手情報入力シート!$A$3:$M$246,10,FALSE)))</f>
        <v/>
      </c>
      <c r="N153" s="265" t="str">
        <f>IF($A153="","",IF(MONTH(VLOOKUP($A153,選手情報入力シート!$A$3:$M$246,10,FALSE))&lt;10,"0"&amp;MONTH(VLOOKUP($A153,選手情報入力シート!$A$3:$M$246,10,FALSE))*100+DAY(VLOOKUP($A153,選手情報入力シート!$A$3:$M$246,10,FALSE)),MONTH(VLOOKUP($A153,選手情報入力シート!$A$3:$M$246,10,FALSE))*100+DAY(VLOOKUP($A153,選手情報入力シート!$A$3:$M$246,10,FALSE))))</f>
        <v/>
      </c>
      <c r="O153" s="178" t="str">
        <f>IF($A153="","",VLOOKUP($A153,選手情報入力シート!$A$3:$M$246,12,FALSE))</f>
        <v/>
      </c>
      <c r="P153" s="178" t="str">
        <f>IF($A153="","",VLOOKUP($A153,選手情報入力シート!$A$3:$M$246,11,FALSE))</f>
        <v/>
      </c>
      <c r="AF153" s="178" t="str">
        <f>IF(データとりまとめシート!$A172="","",データとりまとめシート!$A172)</f>
        <v/>
      </c>
      <c r="AG153" s="178" t="str">
        <f>IF($AF153="","",VLOOKUP($AF153,NANS取り込みシート!$A:$P,2,FALSE))</f>
        <v/>
      </c>
      <c r="AH153" s="178"/>
      <c r="AI153" s="178"/>
      <c r="AJ153" s="178" t="str">
        <f>IF($AF153="","",VLOOKUP($AF153,NANS取り込みシート!$A:$P,5,FALSE))</f>
        <v/>
      </c>
      <c r="AK153" s="178" t="str">
        <f>IF($AF153="","",VLOOKUP($AF153,NANS取り込みシート!$A:$P,6,FALSE))</f>
        <v/>
      </c>
      <c r="AL153" s="178" t="str">
        <f>IF($AF153="","",VLOOKUP($AF153,NANS取り込みシート!$A:$P,7,FALSE))</f>
        <v/>
      </c>
      <c r="AM153" s="178"/>
      <c r="AN153" s="178" t="str">
        <f>IF($AF153="","",VLOOKUP($AF153,NANS取り込みシート!$A:$P,9,FALSE))</f>
        <v/>
      </c>
      <c r="AO153" s="178" t="str">
        <f>IF($AF153="","",VLOOKUP($AF153,NANS取り込みシート!$A:$P,10,FALSE))</f>
        <v/>
      </c>
      <c r="AP153" s="178" t="str">
        <f>IF($AF153="","",VLOOKUP($AF153,NANS取り込みシート!$A:$P,11,FALSE))</f>
        <v/>
      </c>
      <c r="AQ153" s="178" t="str">
        <f>IF($AF153="","",VLOOKUP($AF153,NANS取り込みシート!$A:$P,12,FALSE))</f>
        <v/>
      </c>
      <c r="AR153" s="178" t="str">
        <f>IF($AF153="","",VLOOKUP($AF153,NANS取り込みシート!$A:$P,13,FALSE))</f>
        <v/>
      </c>
      <c r="AS153" s="265" t="str">
        <f>IF($AF153="","",VLOOKUP($AF153,NANS取り込みシート!$A:$P,14,FALSE))</f>
        <v/>
      </c>
      <c r="AT153" s="178" t="str">
        <f>IF($AF153="","",VLOOKUP($AF153,NANS取り込みシート!$A:$P,15,FALSE))</f>
        <v/>
      </c>
      <c r="AU153" s="265" t="str">
        <f>IF($AF153="","",VLOOKUP($AF153,NANS取り込みシート!$A:$P,16,FALSE))</f>
        <v/>
      </c>
      <c r="AV153" s="178" t="str">
        <f>IF(データとりまとめシート!$E172="","",データとりまとめシート!$E172)</f>
        <v/>
      </c>
      <c r="AW153" s="264" t="str">
        <f>IF(データとりまとめシート!$G172="","",データとりまとめシート!$G172)</f>
        <v/>
      </c>
      <c r="AX153" s="178" t="str">
        <f t="shared" si="24"/>
        <v/>
      </c>
      <c r="AY153" s="178" t="str">
        <f t="shared" si="25"/>
        <v/>
      </c>
      <c r="AZ153" s="178" t="str">
        <f>IF(データとりまとめシート!$I172="","",データとりまとめシート!$I172)</f>
        <v/>
      </c>
      <c r="BA153" s="264" t="str">
        <f>IF(データとりまとめシート!$K172="","",データとりまとめシート!$K172)</f>
        <v/>
      </c>
      <c r="BB153" s="178" t="str">
        <f t="shared" si="26"/>
        <v/>
      </c>
      <c r="BC153" s="178" t="str">
        <f t="shared" si="27"/>
        <v/>
      </c>
      <c r="BD153" s="178" t="str">
        <f>IF($AF153="","",IF(COUNTIF(データとりまとめシート!$B$12:$B$17,NANS取り込みシート!$AF153)=1,データとりまとめシート!$W$24,IF(COUNTIF(データとりまとめシート!$B$3:$B$8,NANS取り込みシート!$AF153)=1,データとりまとめシート!$W$25,IF(COUNTIF(データとりまとめシート!$H$12:$H$17,NANS取り込みシート!$AF153)=1,データとりまとめシート!$W$26,IF(COUNTIF(データとりまとめシート!$H$3:$H$8,NANS取り込みシート!$AF153)=1,データとりまとめシート!$W$27,"")))))</f>
        <v/>
      </c>
      <c r="BE153" s="264" t="str">
        <f>IF(BD153=データとりまとめシート!$W$24,IF(データとりまとめシート!$E$12="","",データとりまとめシート!$E$12),"")&amp;IF(BD153=データとりまとめシート!$W$25,IF(データとりまとめシート!$E$3="","",データとりまとめシート!$E$3),"")&amp;IF(BD153=データとりまとめシート!$W$26,IF(データとりまとめシート!$K$12="","",データとりまとめシート!$K$12),"")&amp;IF(BD153=データとりまとめシート!$W$27,IF(データとりまとめシート!$K$3="","",データとりまとめシート!$K$3),"")</f>
        <v/>
      </c>
      <c r="BF153" s="178" t="str">
        <f t="shared" si="28"/>
        <v/>
      </c>
      <c r="BG153" s="178" t="str">
        <f t="shared" si="29"/>
        <v/>
      </c>
    </row>
    <row r="154" spans="1:59">
      <c r="A154" s="178" t="str">
        <f>IF(選手情報入力シート!A154="","",選手情報入力シート!A154)</f>
        <v/>
      </c>
      <c r="B154" s="178" t="str">
        <f>IF($A154="","",所属情報入力シート!$A$2)</f>
        <v/>
      </c>
      <c r="C154" s="178"/>
      <c r="D154" s="178"/>
      <c r="E154" s="178" t="str">
        <f>IF($A154="","",VLOOKUP($A154,選手情報入力シート!$A$3:$M$246,2,FALSE))</f>
        <v/>
      </c>
      <c r="F154" s="178" t="str">
        <f>IF($A154="","",VLOOKUP($A154,選手情報入力シート!$A$3:$M$246,3,FALSE)&amp;" "&amp;VLOOKUP($A154,選手情報入力シート!$A$3:$M$246,4,FALSE))</f>
        <v/>
      </c>
      <c r="G154" s="178" t="str">
        <f>IF($A154="","",ASC(VLOOKUP($A154,選手情報入力シート!$A$3:$M$246,5,FALSE)))</f>
        <v/>
      </c>
      <c r="H154" s="178"/>
      <c r="I154" s="178" t="str">
        <f>IF($A154="","",ASC(VLOOKUP($A154,選手情報入力シート!$A$3:$M$246,6,FALSE)))</f>
        <v/>
      </c>
      <c r="J154" s="178" t="str">
        <f>IF($A154="","",VLOOKUP($A154,選手情報入力シート!$A$3:$M$246,7,FALSE))</f>
        <v/>
      </c>
      <c r="K154" s="178" t="str">
        <f>IF($A154="","",VLOOKUP($A154,選手情報入力シート!$A$3:$M$246,8,FALSE))</f>
        <v/>
      </c>
      <c r="L154" s="178" t="str">
        <f>IF($A154="","",VLOOKUP($A154,選手情報入力シート!$A$3:$M$246,9,FALSE))</f>
        <v/>
      </c>
      <c r="M154" s="178" t="str">
        <f>IF($A154="","",YEAR(VLOOKUP($A154,選手情報入力シート!$A$3:$M$246,10,FALSE)))</f>
        <v/>
      </c>
      <c r="N154" s="265" t="str">
        <f>IF($A154="","",IF(MONTH(VLOOKUP($A154,選手情報入力シート!$A$3:$M$246,10,FALSE))&lt;10,"0"&amp;MONTH(VLOOKUP($A154,選手情報入力シート!$A$3:$M$246,10,FALSE))*100+DAY(VLOOKUP($A154,選手情報入力シート!$A$3:$M$246,10,FALSE)),MONTH(VLOOKUP($A154,選手情報入力シート!$A$3:$M$246,10,FALSE))*100+DAY(VLOOKUP($A154,選手情報入力シート!$A$3:$M$246,10,FALSE))))</f>
        <v/>
      </c>
      <c r="O154" s="178" t="str">
        <f>IF($A154="","",VLOOKUP($A154,選手情報入力シート!$A$3:$M$246,12,FALSE))</f>
        <v/>
      </c>
      <c r="P154" s="178" t="str">
        <f>IF($A154="","",VLOOKUP($A154,選手情報入力シート!$A$3:$M$246,11,FALSE))</f>
        <v/>
      </c>
      <c r="AF154" s="178" t="str">
        <f>IF(データとりまとめシート!$A173="","",データとりまとめシート!$A173)</f>
        <v/>
      </c>
      <c r="AG154" s="178" t="str">
        <f>IF($AF154="","",VLOOKUP($AF154,NANS取り込みシート!$A:$P,2,FALSE))</f>
        <v/>
      </c>
      <c r="AH154" s="178"/>
      <c r="AI154" s="178"/>
      <c r="AJ154" s="178" t="str">
        <f>IF($AF154="","",VLOOKUP($AF154,NANS取り込みシート!$A:$P,5,FALSE))</f>
        <v/>
      </c>
      <c r="AK154" s="178" t="str">
        <f>IF($AF154="","",VLOOKUP($AF154,NANS取り込みシート!$A:$P,6,FALSE))</f>
        <v/>
      </c>
      <c r="AL154" s="178" t="str">
        <f>IF($AF154="","",VLOOKUP($AF154,NANS取り込みシート!$A:$P,7,FALSE))</f>
        <v/>
      </c>
      <c r="AM154" s="178"/>
      <c r="AN154" s="178" t="str">
        <f>IF($AF154="","",VLOOKUP($AF154,NANS取り込みシート!$A:$P,9,FALSE))</f>
        <v/>
      </c>
      <c r="AO154" s="178" t="str">
        <f>IF($AF154="","",VLOOKUP($AF154,NANS取り込みシート!$A:$P,10,FALSE))</f>
        <v/>
      </c>
      <c r="AP154" s="178" t="str">
        <f>IF($AF154="","",VLOOKUP($AF154,NANS取り込みシート!$A:$P,11,FALSE))</f>
        <v/>
      </c>
      <c r="AQ154" s="178" t="str">
        <f>IF($AF154="","",VLOOKUP($AF154,NANS取り込みシート!$A:$P,12,FALSE))</f>
        <v/>
      </c>
      <c r="AR154" s="178" t="str">
        <f>IF($AF154="","",VLOOKUP($AF154,NANS取り込みシート!$A:$P,13,FALSE))</f>
        <v/>
      </c>
      <c r="AS154" s="265" t="str">
        <f>IF($AF154="","",VLOOKUP($AF154,NANS取り込みシート!$A:$P,14,FALSE))</f>
        <v/>
      </c>
      <c r="AT154" s="178" t="str">
        <f>IF($AF154="","",VLOOKUP($AF154,NANS取り込みシート!$A:$P,15,FALSE))</f>
        <v/>
      </c>
      <c r="AU154" s="265" t="str">
        <f>IF($AF154="","",VLOOKUP($AF154,NANS取り込みシート!$A:$P,16,FALSE))</f>
        <v/>
      </c>
      <c r="AV154" s="178" t="str">
        <f>IF(データとりまとめシート!$E173="","",データとりまとめシート!$E173)</f>
        <v/>
      </c>
      <c r="AW154" s="264" t="str">
        <f>IF(データとりまとめシート!$G173="","",データとりまとめシート!$G173)</f>
        <v/>
      </c>
      <c r="AX154" s="178" t="str">
        <f t="shared" si="24"/>
        <v/>
      </c>
      <c r="AY154" s="178" t="str">
        <f t="shared" si="25"/>
        <v/>
      </c>
      <c r="AZ154" s="178" t="str">
        <f>IF(データとりまとめシート!$I173="","",データとりまとめシート!$I173)</f>
        <v/>
      </c>
      <c r="BA154" s="264" t="str">
        <f>IF(データとりまとめシート!$K173="","",データとりまとめシート!$K173)</f>
        <v/>
      </c>
      <c r="BB154" s="178" t="str">
        <f t="shared" si="26"/>
        <v/>
      </c>
      <c r="BC154" s="178" t="str">
        <f t="shared" si="27"/>
        <v/>
      </c>
      <c r="BD154" s="178" t="str">
        <f>IF($AF154="","",IF(COUNTIF(データとりまとめシート!$B$12:$B$17,NANS取り込みシート!$AF154)=1,データとりまとめシート!$W$24,IF(COUNTIF(データとりまとめシート!$B$3:$B$8,NANS取り込みシート!$AF154)=1,データとりまとめシート!$W$25,IF(COUNTIF(データとりまとめシート!$H$12:$H$17,NANS取り込みシート!$AF154)=1,データとりまとめシート!$W$26,IF(COUNTIF(データとりまとめシート!$H$3:$H$8,NANS取り込みシート!$AF154)=1,データとりまとめシート!$W$27,"")))))</f>
        <v/>
      </c>
      <c r="BE154" s="264" t="str">
        <f>IF(BD154=データとりまとめシート!$W$24,IF(データとりまとめシート!$E$12="","",データとりまとめシート!$E$12),"")&amp;IF(BD154=データとりまとめシート!$W$25,IF(データとりまとめシート!$E$3="","",データとりまとめシート!$E$3),"")&amp;IF(BD154=データとりまとめシート!$W$26,IF(データとりまとめシート!$K$12="","",データとりまとめシート!$K$12),"")&amp;IF(BD154=データとりまとめシート!$W$27,IF(データとりまとめシート!$K$3="","",データとりまとめシート!$K$3),"")</f>
        <v/>
      </c>
      <c r="BF154" s="178" t="str">
        <f t="shared" si="28"/>
        <v/>
      </c>
      <c r="BG154" s="178" t="str">
        <f t="shared" si="29"/>
        <v/>
      </c>
    </row>
    <row r="155" spans="1:59">
      <c r="A155" s="178" t="str">
        <f>IF(選手情報入力シート!A155="","",選手情報入力シート!A155)</f>
        <v/>
      </c>
      <c r="B155" s="178" t="str">
        <f>IF($A155="","",所属情報入力シート!$A$2)</f>
        <v/>
      </c>
      <c r="C155" s="178"/>
      <c r="D155" s="178"/>
      <c r="E155" s="178" t="str">
        <f>IF($A155="","",VLOOKUP($A155,選手情報入力シート!$A$3:$M$246,2,FALSE))</f>
        <v/>
      </c>
      <c r="F155" s="178" t="str">
        <f>IF($A155="","",VLOOKUP($A155,選手情報入力シート!$A$3:$M$246,3,FALSE)&amp;" "&amp;VLOOKUP($A155,選手情報入力シート!$A$3:$M$246,4,FALSE))</f>
        <v/>
      </c>
      <c r="G155" s="178" t="str">
        <f>IF($A155="","",ASC(VLOOKUP($A155,選手情報入力シート!$A$3:$M$246,5,FALSE)))</f>
        <v/>
      </c>
      <c r="H155" s="178"/>
      <c r="I155" s="178" t="str">
        <f>IF($A155="","",ASC(VLOOKUP($A155,選手情報入力シート!$A$3:$M$246,6,FALSE)))</f>
        <v/>
      </c>
      <c r="J155" s="178" t="str">
        <f>IF($A155="","",VLOOKUP($A155,選手情報入力シート!$A$3:$M$246,7,FALSE))</f>
        <v/>
      </c>
      <c r="K155" s="178" t="str">
        <f>IF($A155="","",VLOOKUP($A155,選手情報入力シート!$A$3:$M$246,8,FALSE))</f>
        <v/>
      </c>
      <c r="L155" s="178" t="str">
        <f>IF($A155="","",VLOOKUP($A155,選手情報入力シート!$A$3:$M$246,9,FALSE))</f>
        <v/>
      </c>
      <c r="M155" s="178" t="str">
        <f>IF($A155="","",YEAR(VLOOKUP($A155,選手情報入力シート!$A$3:$M$246,10,FALSE)))</f>
        <v/>
      </c>
      <c r="N155" s="265" t="str">
        <f>IF($A155="","",IF(MONTH(VLOOKUP($A155,選手情報入力シート!$A$3:$M$246,10,FALSE))&lt;10,"0"&amp;MONTH(VLOOKUP($A155,選手情報入力シート!$A$3:$M$246,10,FALSE))*100+DAY(VLOOKUP($A155,選手情報入力シート!$A$3:$M$246,10,FALSE)),MONTH(VLOOKUP($A155,選手情報入力シート!$A$3:$M$246,10,FALSE))*100+DAY(VLOOKUP($A155,選手情報入力シート!$A$3:$M$246,10,FALSE))))</f>
        <v/>
      </c>
      <c r="O155" s="178" t="str">
        <f>IF($A155="","",VLOOKUP($A155,選手情報入力シート!$A$3:$M$246,12,FALSE))</f>
        <v/>
      </c>
      <c r="P155" s="178" t="str">
        <f>IF($A155="","",VLOOKUP($A155,選手情報入力シート!$A$3:$M$246,11,FALSE))</f>
        <v/>
      </c>
      <c r="AF155" s="178" t="str">
        <f>IF(データとりまとめシート!$A174="","",データとりまとめシート!$A174)</f>
        <v/>
      </c>
      <c r="AG155" s="178" t="str">
        <f>IF($AF155="","",VLOOKUP($AF155,NANS取り込みシート!$A:$P,2,FALSE))</f>
        <v/>
      </c>
      <c r="AH155" s="178"/>
      <c r="AI155" s="178"/>
      <c r="AJ155" s="178" t="str">
        <f>IF($AF155="","",VLOOKUP($AF155,NANS取り込みシート!$A:$P,5,FALSE))</f>
        <v/>
      </c>
      <c r="AK155" s="178" t="str">
        <f>IF($AF155="","",VLOOKUP($AF155,NANS取り込みシート!$A:$P,6,FALSE))</f>
        <v/>
      </c>
      <c r="AL155" s="178" t="str">
        <f>IF($AF155="","",VLOOKUP($AF155,NANS取り込みシート!$A:$P,7,FALSE))</f>
        <v/>
      </c>
      <c r="AM155" s="178"/>
      <c r="AN155" s="178" t="str">
        <f>IF($AF155="","",VLOOKUP($AF155,NANS取り込みシート!$A:$P,9,FALSE))</f>
        <v/>
      </c>
      <c r="AO155" s="178" t="str">
        <f>IF($AF155="","",VLOOKUP($AF155,NANS取り込みシート!$A:$P,10,FALSE))</f>
        <v/>
      </c>
      <c r="AP155" s="178" t="str">
        <f>IF($AF155="","",VLOOKUP($AF155,NANS取り込みシート!$A:$P,11,FALSE))</f>
        <v/>
      </c>
      <c r="AQ155" s="178" t="str">
        <f>IF($AF155="","",VLOOKUP($AF155,NANS取り込みシート!$A:$P,12,FALSE))</f>
        <v/>
      </c>
      <c r="AR155" s="178" t="str">
        <f>IF($AF155="","",VLOOKUP($AF155,NANS取り込みシート!$A:$P,13,FALSE))</f>
        <v/>
      </c>
      <c r="AS155" s="265" t="str">
        <f>IF($AF155="","",VLOOKUP($AF155,NANS取り込みシート!$A:$P,14,FALSE))</f>
        <v/>
      </c>
      <c r="AT155" s="178" t="str">
        <f>IF($AF155="","",VLOOKUP($AF155,NANS取り込みシート!$A:$P,15,FALSE))</f>
        <v/>
      </c>
      <c r="AU155" s="265" t="str">
        <f>IF($AF155="","",VLOOKUP($AF155,NANS取り込みシート!$A:$P,16,FALSE))</f>
        <v/>
      </c>
      <c r="AV155" s="178" t="str">
        <f>IF(データとりまとめシート!$E174="","",データとりまとめシート!$E174)</f>
        <v/>
      </c>
      <c r="AW155" s="264" t="str">
        <f>IF(データとりまとめシート!$G174="","",データとりまとめシート!$G174)</f>
        <v/>
      </c>
      <c r="AX155" s="178" t="str">
        <f t="shared" si="24"/>
        <v/>
      </c>
      <c r="AY155" s="178" t="str">
        <f t="shared" si="25"/>
        <v/>
      </c>
      <c r="AZ155" s="178" t="str">
        <f>IF(データとりまとめシート!$I174="","",データとりまとめシート!$I174)</f>
        <v/>
      </c>
      <c r="BA155" s="264" t="str">
        <f>IF(データとりまとめシート!$K174="","",データとりまとめシート!$K174)</f>
        <v/>
      </c>
      <c r="BB155" s="178" t="str">
        <f t="shared" si="26"/>
        <v/>
      </c>
      <c r="BC155" s="178" t="str">
        <f t="shared" si="27"/>
        <v/>
      </c>
      <c r="BD155" s="178" t="str">
        <f>IF($AF155="","",IF(COUNTIF(データとりまとめシート!$B$12:$B$17,NANS取り込みシート!$AF155)=1,データとりまとめシート!$W$24,IF(COUNTIF(データとりまとめシート!$B$3:$B$8,NANS取り込みシート!$AF155)=1,データとりまとめシート!$W$25,IF(COUNTIF(データとりまとめシート!$H$12:$H$17,NANS取り込みシート!$AF155)=1,データとりまとめシート!$W$26,IF(COUNTIF(データとりまとめシート!$H$3:$H$8,NANS取り込みシート!$AF155)=1,データとりまとめシート!$W$27,"")))))</f>
        <v/>
      </c>
      <c r="BE155" s="264" t="str">
        <f>IF(BD155=データとりまとめシート!$W$24,IF(データとりまとめシート!$E$12="","",データとりまとめシート!$E$12),"")&amp;IF(BD155=データとりまとめシート!$W$25,IF(データとりまとめシート!$E$3="","",データとりまとめシート!$E$3),"")&amp;IF(BD155=データとりまとめシート!$W$26,IF(データとりまとめシート!$K$12="","",データとりまとめシート!$K$12),"")&amp;IF(BD155=データとりまとめシート!$W$27,IF(データとりまとめシート!$K$3="","",データとりまとめシート!$K$3),"")</f>
        <v/>
      </c>
      <c r="BF155" s="178" t="str">
        <f t="shared" si="28"/>
        <v/>
      </c>
      <c r="BG155" s="178" t="str">
        <f t="shared" si="29"/>
        <v/>
      </c>
    </row>
    <row r="156" spans="1:59">
      <c r="A156" s="178" t="str">
        <f>IF(選手情報入力シート!A156="","",選手情報入力シート!A156)</f>
        <v/>
      </c>
      <c r="B156" s="178" t="str">
        <f>IF($A156="","",所属情報入力シート!$A$2)</f>
        <v/>
      </c>
      <c r="C156" s="178"/>
      <c r="D156" s="178"/>
      <c r="E156" s="178" t="str">
        <f>IF($A156="","",VLOOKUP($A156,選手情報入力シート!$A$3:$M$246,2,FALSE))</f>
        <v/>
      </c>
      <c r="F156" s="178" t="str">
        <f>IF($A156="","",VLOOKUP($A156,選手情報入力シート!$A$3:$M$246,3,FALSE)&amp;" "&amp;VLOOKUP($A156,選手情報入力シート!$A$3:$M$246,4,FALSE))</f>
        <v/>
      </c>
      <c r="G156" s="178" t="str">
        <f>IF($A156="","",ASC(VLOOKUP($A156,選手情報入力シート!$A$3:$M$246,5,FALSE)))</f>
        <v/>
      </c>
      <c r="H156" s="178"/>
      <c r="I156" s="178" t="str">
        <f>IF($A156="","",ASC(VLOOKUP($A156,選手情報入力シート!$A$3:$M$246,6,FALSE)))</f>
        <v/>
      </c>
      <c r="J156" s="178" t="str">
        <f>IF($A156="","",VLOOKUP($A156,選手情報入力シート!$A$3:$M$246,7,FALSE))</f>
        <v/>
      </c>
      <c r="K156" s="178" t="str">
        <f>IF($A156="","",VLOOKUP($A156,選手情報入力シート!$A$3:$M$246,8,FALSE))</f>
        <v/>
      </c>
      <c r="L156" s="178" t="str">
        <f>IF($A156="","",VLOOKUP($A156,選手情報入力シート!$A$3:$M$246,9,FALSE))</f>
        <v/>
      </c>
      <c r="M156" s="178" t="str">
        <f>IF($A156="","",YEAR(VLOOKUP($A156,選手情報入力シート!$A$3:$M$246,10,FALSE)))</f>
        <v/>
      </c>
      <c r="N156" s="265" t="str">
        <f>IF($A156="","",IF(MONTH(VLOOKUP($A156,選手情報入力シート!$A$3:$M$246,10,FALSE))&lt;10,"0"&amp;MONTH(VLOOKUP($A156,選手情報入力シート!$A$3:$M$246,10,FALSE))*100+DAY(VLOOKUP($A156,選手情報入力シート!$A$3:$M$246,10,FALSE)),MONTH(VLOOKUP($A156,選手情報入力シート!$A$3:$M$246,10,FALSE))*100+DAY(VLOOKUP($A156,選手情報入力シート!$A$3:$M$246,10,FALSE))))</f>
        <v/>
      </c>
      <c r="O156" s="178" t="str">
        <f>IF($A156="","",VLOOKUP($A156,選手情報入力シート!$A$3:$M$246,12,FALSE))</f>
        <v/>
      </c>
      <c r="P156" s="178" t="str">
        <f>IF($A156="","",VLOOKUP($A156,選手情報入力シート!$A$3:$M$246,11,FALSE))</f>
        <v/>
      </c>
      <c r="AF156" s="178" t="str">
        <f>IF(データとりまとめシート!$A175="","",データとりまとめシート!$A175)</f>
        <v/>
      </c>
      <c r="AG156" s="178" t="str">
        <f>IF($AF156="","",VLOOKUP($AF156,NANS取り込みシート!$A:$P,2,FALSE))</f>
        <v/>
      </c>
      <c r="AH156" s="178"/>
      <c r="AI156" s="178"/>
      <c r="AJ156" s="178" t="str">
        <f>IF($AF156="","",VLOOKUP($AF156,NANS取り込みシート!$A:$P,5,FALSE))</f>
        <v/>
      </c>
      <c r="AK156" s="178" t="str">
        <f>IF($AF156="","",VLOOKUP($AF156,NANS取り込みシート!$A:$P,6,FALSE))</f>
        <v/>
      </c>
      <c r="AL156" s="178" t="str">
        <f>IF($AF156="","",VLOOKUP($AF156,NANS取り込みシート!$A:$P,7,FALSE))</f>
        <v/>
      </c>
      <c r="AM156" s="178"/>
      <c r="AN156" s="178" t="str">
        <f>IF($AF156="","",VLOOKUP($AF156,NANS取り込みシート!$A:$P,9,FALSE))</f>
        <v/>
      </c>
      <c r="AO156" s="178" t="str">
        <f>IF($AF156="","",VLOOKUP($AF156,NANS取り込みシート!$A:$P,10,FALSE))</f>
        <v/>
      </c>
      <c r="AP156" s="178" t="str">
        <f>IF($AF156="","",VLOOKUP($AF156,NANS取り込みシート!$A:$P,11,FALSE))</f>
        <v/>
      </c>
      <c r="AQ156" s="178" t="str">
        <f>IF($AF156="","",VLOOKUP($AF156,NANS取り込みシート!$A:$P,12,FALSE))</f>
        <v/>
      </c>
      <c r="AR156" s="178" t="str">
        <f>IF($AF156="","",VLOOKUP($AF156,NANS取り込みシート!$A:$P,13,FALSE))</f>
        <v/>
      </c>
      <c r="AS156" s="265" t="str">
        <f>IF($AF156="","",VLOOKUP($AF156,NANS取り込みシート!$A:$P,14,FALSE))</f>
        <v/>
      </c>
      <c r="AT156" s="178" t="str">
        <f>IF($AF156="","",VLOOKUP($AF156,NANS取り込みシート!$A:$P,15,FALSE))</f>
        <v/>
      </c>
      <c r="AU156" s="265" t="str">
        <f>IF($AF156="","",VLOOKUP($AF156,NANS取り込みシート!$A:$P,16,FALSE))</f>
        <v/>
      </c>
      <c r="AV156" s="178" t="str">
        <f>IF(データとりまとめシート!$E175="","",データとりまとめシート!$E175)</f>
        <v/>
      </c>
      <c r="AW156" s="264" t="str">
        <f>IF(データとりまとめシート!$G175="","",データとりまとめシート!$G175)</f>
        <v/>
      </c>
      <c r="AX156" s="178" t="str">
        <f t="shared" si="24"/>
        <v/>
      </c>
      <c r="AY156" s="178" t="str">
        <f t="shared" si="25"/>
        <v/>
      </c>
      <c r="AZ156" s="178" t="str">
        <f>IF(データとりまとめシート!$I175="","",データとりまとめシート!$I175)</f>
        <v/>
      </c>
      <c r="BA156" s="264" t="str">
        <f>IF(データとりまとめシート!$K175="","",データとりまとめシート!$K175)</f>
        <v/>
      </c>
      <c r="BB156" s="178" t="str">
        <f t="shared" si="26"/>
        <v/>
      </c>
      <c r="BC156" s="178" t="str">
        <f t="shared" si="27"/>
        <v/>
      </c>
      <c r="BD156" s="178" t="str">
        <f>IF($AF156="","",IF(COUNTIF(データとりまとめシート!$B$12:$B$17,NANS取り込みシート!$AF156)=1,データとりまとめシート!$W$24,IF(COUNTIF(データとりまとめシート!$B$3:$B$8,NANS取り込みシート!$AF156)=1,データとりまとめシート!$W$25,IF(COUNTIF(データとりまとめシート!$H$12:$H$17,NANS取り込みシート!$AF156)=1,データとりまとめシート!$W$26,IF(COUNTIF(データとりまとめシート!$H$3:$H$8,NANS取り込みシート!$AF156)=1,データとりまとめシート!$W$27,"")))))</f>
        <v/>
      </c>
      <c r="BE156" s="264" t="str">
        <f>IF(BD156=データとりまとめシート!$W$24,IF(データとりまとめシート!$E$12="","",データとりまとめシート!$E$12),"")&amp;IF(BD156=データとりまとめシート!$W$25,IF(データとりまとめシート!$E$3="","",データとりまとめシート!$E$3),"")&amp;IF(BD156=データとりまとめシート!$W$26,IF(データとりまとめシート!$K$12="","",データとりまとめシート!$K$12),"")&amp;IF(BD156=データとりまとめシート!$W$27,IF(データとりまとめシート!$K$3="","",データとりまとめシート!$K$3),"")</f>
        <v/>
      </c>
      <c r="BF156" s="178" t="str">
        <f t="shared" si="28"/>
        <v/>
      </c>
      <c r="BG156" s="178" t="str">
        <f t="shared" si="29"/>
        <v/>
      </c>
    </row>
    <row r="157" spans="1:59">
      <c r="A157" s="178" t="str">
        <f>IF(選手情報入力シート!A157="","",選手情報入力シート!A157)</f>
        <v/>
      </c>
      <c r="B157" s="178" t="str">
        <f>IF($A157="","",所属情報入力シート!$A$2)</f>
        <v/>
      </c>
      <c r="C157" s="178"/>
      <c r="D157" s="178"/>
      <c r="E157" s="178" t="str">
        <f>IF($A157="","",VLOOKUP($A157,選手情報入力シート!$A$3:$M$246,2,FALSE))</f>
        <v/>
      </c>
      <c r="F157" s="178" t="str">
        <f>IF($A157="","",VLOOKUP($A157,選手情報入力シート!$A$3:$M$246,3,FALSE)&amp;" "&amp;VLOOKUP($A157,選手情報入力シート!$A$3:$M$246,4,FALSE))</f>
        <v/>
      </c>
      <c r="G157" s="178" t="str">
        <f>IF($A157="","",ASC(VLOOKUP($A157,選手情報入力シート!$A$3:$M$246,5,FALSE)))</f>
        <v/>
      </c>
      <c r="H157" s="178"/>
      <c r="I157" s="178" t="str">
        <f>IF($A157="","",ASC(VLOOKUP($A157,選手情報入力シート!$A$3:$M$246,6,FALSE)))</f>
        <v/>
      </c>
      <c r="J157" s="178" t="str">
        <f>IF($A157="","",VLOOKUP($A157,選手情報入力シート!$A$3:$M$246,7,FALSE))</f>
        <v/>
      </c>
      <c r="K157" s="178" t="str">
        <f>IF($A157="","",VLOOKUP($A157,選手情報入力シート!$A$3:$M$246,8,FALSE))</f>
        <v/>
      </c>
      <c r="L157" s="178" t="str">
        <f>IF($A157="","",VLOOKUP($A157,選手情報入力シート!$A$3:$M$246,9,FALSE))</f>
        <v/>
      </c>
      <c r="M157" s="178" t="str">
        <f>IF($A157="","",YEAR(VLOOKUP($A157,選手情報入力シート!$A$3:$M$246,10,FALSE)))</f>
        <v/>
      </c>
      <c r="N157" s="265" t="str">
        <f>IF($A157="","",IF(MONTH(VLOOKUP($A157,選手情報入力シート!$A$3:$M$246,10,FALSE))&lt;10,"0"&amp;MONTH(VLOOKUP($A157,選手情報入力シート!$A$3:$M$246,10,FALSE))*100+DAY(VLOOKUP($A157,選手情報入力シート!$A$3:$M$246,10,FALSE)),MONTH(VLOOKUP($A157,選手情報入力シート!$A$3:$M$246,10,FALSE))*100+DAY(VLOOKUP($A157,選手情報入力シート!$A$3:$M$246,10,FALSE))))</f>
        <v/>
      </c>
      <c r="O157" s="178" t="str">
        <f>IF($A157="","",VLOOKUP($A157,選手情報入力シート!$A$3:$M$246,12,FALSE))</f>
        <v/>
      </c>
      <c r="P157" s="178" t="str">
        <f>IF($A157="","",VLOOKUP($A157,選手情報入力シート!$A$3:$M$246,11,FALSE))</f>
        <v/>
      </c>
      <c r="AF157" s="178" t="str">
        <f>IF(データとりまとめシート!$A176="","",データとりまとめシート!$A176)</f>
        <v/>
      </c>
      <c r="AG157" s="178" t="str">
        <f>IF($AF157="","",VLOOKUP($AF157,NANS取り込みシート!$A:$P,2,FALSE))</f>
        <v/>
      </c>
      <c r="AH157" s="178"/>
      <c r="AI157" s="178"/>
      <c r="AJ157" s="178" t="str">
        <f>IF($AF157="","",VLOOKUP($AF157,NANS取り込みシート!$A:$P,5,FALSE))</f>
        <v/>
      </c>
      <c r="AK157" s="178" t="str">
        <f>IF($AF157="","",VLOOKUP($AF157,NANS取り込みシート!$A:$P,6,FALSE))</f>
        <v/>
      </c>
      <c r="AL157" s="178" t="str">
        <f>IF($AF157="","",VLOOKUP($AF157,NANS取り込みシート!$A:$P,7,FALSE))</f>
        <v/>
      </c>
      <c r="AM157" s="178"/>
      <c r="AN157" s="178" t="str">
        <f>IF($AF157="","",VLOOKUP($AF157,NANS取り込みシート!$A:$P,9,FALSE))</f>
        <v/>
      </c>
      <c r="AO157" s="178" t="str">
        <f>IF($AF157="","",VLOOKUP($AF157,NANS取り込みシート!$A:$P,10,FALSE))</f>
        <v/>
      </c>
      <c r="AP157" s="178" t="str">
        <f>IF($AF157="","",VLOOKUP($AF157,NANS取り込みシート!$A:$P,11,FALSE))</f>
        <v/>
      </c>
      <c r="AQ157" s="178" t="str">
        <f>IF($AF157="","",VLOOKUP($AF157,NANS取り込みシート!$A:$P,12,FALSE))</f>
        <v/>
      </c>
      <c r="AR157" s="178" t="str">
        <f>IF($AF157="","",VLOOKUP($AF157,NANS取り込みシート!$A:$P,13,FALSE))</f>
        <v/>
      </c>
      <c r="AS157" s="265" t="str">
        <f>IF($AF157="","",VLOOKUP($AF157,NANS取り込みシート!$A:$P,14,FALSE))</f>
        <v/>
      </c>
      <c r="AT157" s="178" t="str">
        <f>IF($AF157="","",VLOOKUP($AF157,NANS取り込みシート!$A:$P,15,FALSE))</f>
        <v/>
      </c>
      <c r="AU157" s="265" t="str">
        <f>IF($AF157="","",VLOOKUP($AF157,NANS取り込みシート!$A:$P,16,FALSE))</f>
        <v/>
      </c>
      <c r="AV157" s="178" t="str">
        <f>IF(データとりまとめシート!$E176="","",データとりまとめシート!$E176)</f>
        <v/>
      </c>
      <c r="AW157" s="264" t="str">
        <f>IF(データとりまとめシート!$G176="","",データとりまとめシート!$G176)</f>
        <v/>
      </c>
      <c r="AX157" s="178" t="str">
        <f t="shared" si="24"/>
        <v/>
      </c>
      <c r="AY157" s="178" t="str">
        <f t="shared" si="25"/>
        <v/>
      </c>
      <c r="AZ157" s="178" t="str">
        <f>IF(データとりまとめシート!$I176="","",データとりまとめシート!$I176)</f>
        <v/>
      </c>
      <c r="BA157" s="264" t="str">
        <f>IF(データとりまとめシート!$K176="","",データとりまとめシート!$K176)</f>
        <v/>
      </c>
      <c r="BB157" s="178" t="str">
        <f t="shared" si="26"/>
        <v/>
      </c>
      <c r="BC157" s="178" t="str">
        <f t="shared" si="27"/>
        <v/>
      </c>
      <c r="BD157" s="178" t="str">
        <f>IF($AF157="","",IF(COUNTIF(データとりまとめシート!$B$12:$B$17,NANS取り込みシート!$AF157)=1,データとりまとめシート!$W$24,IF(COUNTIF(データとりまとめシート!$B$3:$B$8,NANS取り込みシート!$AF157)=1,データとりまとめシート!$W$25,IF(COUNTIF(データとりまとめシート!$H$12:$H$17,NANS取り込みシート!$AF157)=1,データとりまとめシート!$W$26,IF(COUNTIF(データとりまとめシート!$H$3:$H$8,NANS取り込みシート!$AF157)=1,データとりまとめシート!$W$27,"")))))</f>
        <v/>
      </c>
      <c r="BE157" s="264" t="str">
        <f>IF(BD157=データとりまとめシート!$W$24,IF(データとりまとめシート!$E$12="","",データとりまとめシート!$E$12),"")&amp;IF(BD157=データとりまとめシート!$W$25,IF(データとりまとめシート!$E$3="","",データとりまとめシート!$E$3),"")&amp;IF(BD157=データとりまとめシート!$W$26,IF(データとりまとめシート!$K$12="","",データとりまとめシート!$K$12),"")&amp;IF(BD157=データとりまとめシート!$W$27,IF(データとりまとめシート!$K$3="","",データとりまとめシート!$K$3),"")</f>
        <v/>
      </c>
      <c r="BF157" s="178" t="str">
        <f t="shared" si="28"/>
        <v/>
      </c>
      <c r="BG157" s="178" t="str">
        <f t="shared" si="29"/>
        <v/>
      </c>
    </row>
    <row r="158" spans="1:59">
      <c r="A158" s="178" t="str">
        <f>IF(選手情報入力シート!A158="","",選手情報入力シート!A158)</f>
        <v/>
      </c>
      <c r="B158" s="178" t="str">
        <f>IF($A158="","",所属情報入力シート!$A$2)</f>
        <v/>
      </c>
      <c r="C158" s="178"/>
      <c r="D158" s="178"/>
      <c r="E158" s="178" t="str">
        <f>IF($A158="","",VLOOKUP($A158,選手情報入力シート!$A$3:$M$246,2,FALSE))</f>
        <v/>
      </c>
      <c r="F158" s="178" t="str">
        <f>IF($A158="","",VLOOKUP($A158,選手情報入力シート!$A$3:$M$246,3,FALSE)&amp;" "&amp;VLOOKUP($A158,選手情報入力シート!$A$3:$M$246,4,FALSE))</f>
        <v/>
      </c>
      <c r="G158" s="178" t="str">
        <f>IF($A158="","",ASC(VLOOKUP($A158,選手情報入力シート!$A$3:$M$246,5,FALSE)))</f>
        <v/>
      </c>
      <c r="H158" s="178"/>
      <c r="I158" s="178" t="str">
        <f>IF($A158="","",ASC(VLOOKUP($A158,選手情報入力シート!$A$3:$M$246,6,FALSE)))</f>
        <v/>
      </c>
      <c r="J158" s="178" t="str">
        <f>IF($A158="","",VLOOKUP($A158,選手情報入力シート!$A$3:$M$246,7,FALSE))</f>
        <v/>
      </c>
      <c r="K158" s="178" t="str">
        <f>IF($A158="","",VLOOKUP($A158,選手情報入力シート!$A$3:$M$246,8,FALSE))</f>
        <v/>
      </c>
      <c r="L158" s="178" t="str">
        <f>IF($A158="","",VLOOKUP($A158,選手情報入力シート!$A$3:$M$246,9,FALSE))</f>
        <v/>
      </c>
      <c r="M158" s="178" t="str">
        <f>IF($A158="","",YEAR(VLOOKUP($A158,選手情報入力シート!$A$3:$M$246,10,FALSE)))</f>
        <v/>
      </c>
      <c r="N158" s="265" t="str">
        <f>IF($A158="","",IF(MONTH(VLOOKUP($A158,選手情報入力シート!$A$3:$M$246,10,FALSE))&lt;10,"0"&amp;MONTH(VLOOKUP($A158,選手情報入力シート!$A$3:$M$246,10,FALSE))*100+DAY(VLOOKUP($A158,選手情報入力シート!$A$3:$M$246,10,FALSE)),MONTH(VLOOKUP($A158,選手情報入力シート!$A$3:$M$246,10,FALSE))*100+DAY(VLOOKUP($A158,選手情報入力シート!$A$3:$M$246,10,FALSE))))</f>
        <v/>
      </c>
      <c r="O158" s="178" t="str">
        <f>IF($A158="","",VLOOKUP($A158,選手情報入力シート!$A$3:$M$246,12,FALSE))</f>
        <v/>
      </c>
      <c r="P158" s="178" t="str">
        <f>IF($A158="","",VLOOKUP($A158,選手情報入力シート!$A$3:$M$246,11,FALSE))</f>
        <v/>
      </c>
      <c r="AF158" s="178" t="str">
        <f>IF(データとりまとめシート!$A177="","",データとりまとめシート!$A177)</f>
        <v/>
      </c>
      <c r="AG158" s="178" t="str">
        <f>IF($AF158="","",VLOOKUP($AF158,NANS取り込みシート!$A:$P,2,FALSE))</f>
        <v/>
      </c>
      <c r="AH158" s="178"/>
      <c r="AI158" s="178"/>
      <c r="AJ158" s="178" t="str">
        <f>IF($AF158="","",VLOOKUP($AF158,NANS取り込みシート!$A:$P,5,FALSE))</f>
        <v/>
      </c>
      <c r="AK158" s="178" t="str">
        <f>IF($AF158="","",VLOOKUP($AF158,NANS取り込みシート!$A:$P,6,FALSE))</f>
        <v/>
      </c>
      <c r="AL158" s="178" t="str">
        <f>IF($AF158="","",VLOOKUP($AF158,NANS取り込みシート!$A:$P,7,FALSE))</f>
        <v/>
      </c>
      <c r="AM158" s="178"/>
      <c r="AN158" s="178" t="str">
        <f>IF($AF158="","",VLOOKUP($AF158,NANS取り込みシート!$A:$P,9,FALSE))</f>
        <v/>
      </c>
      <c r="AO158" s="178" t="str">
        <f>IF($AF158="","",VLOOKUP($AF158,NANS取り込みシート!$A:$P,10,FALSE))</f>
        <v/>
      </c>
      <c r="AP158" s="178" t="str">
        <f>IF($AF158="","",VLOOKUP($AF158,NANS取り込みシート!$A:$P,11,FALSE))</f>
        <v/>
      </c>
      <c r="AQ158" s="178" t="str">
        <f>IF($AF158="","",VLOOKUP($AF158,NANS取り込みシート!$A:$P,12,FALSE))</f>
        <v/>
      </c>
      <c r="AR158" s="178" t="str">
        <f>IF($AF158="","",VLOOKUP($AF158,NANS取り込みシート!$A:$P,13,FALSE))</f>
        <v/>
      </c>
      <c r="AS158" s="265" t="str">
        <f>IF($AF158="","",VLOOKUP($AF158,NANS取り込みシート!$A:$P,14,FALSE))</f>
        <v/>
      </c>
      <c r="AT158" s="178" t="str">
        <f>IF($AF158="","",VLOOKUP($AF158,NANS取り込みシート!$A:$P,15,FALSE))</f>
        <v/>
      </c>
      <c r="AU158" s="265" t="str">
        <f>IF($AF158="","",VLOOKUP($AF158,NANS取り込みシート!$A:$P,16,FALSE))</f>
        <v/>
      </c>
      <c r="AV158" s="178" t="str">
        <f>IF(データとりまとめシート!$E177="","",データとりまとめシート!$E177)</f>
        <v/>
      </c>
      <c r="AW158" s="264" t="str">
        <f>IF(データとりまとめシート!$G177="","",データとりまとめシート!$G177)</f>
        <v/>
      </c>
      <c r="AX158" s="178" t="str">
        <f t="shared" si="24"/>
        <v/>
      </c>
      <c r="AY158" s="178" t="str">
        <f t="shared" si="25"/>
        <v/>
      </c>
      <c r="AZ158" s="178" t="str">
        <f>IF(データとりまとめシート!$I177="","",データとりまとめシート!$I177)</f>
        <v/>
      </c>
      <c r="BA158" s="264" t="str">
        <f>IF(データとりまとめシート!$K177="","",データとりまとめシート!$K177)</f>
        <v/>
      </c>
      <c r="BB158" s="178" t="str">
        <f t="shared" si="26"/>
        <v/>
      </c>
      <c r="BC158" s="178" t="str">
        <f t="shared" si="27"/>
        <v/>
      </c>
      <c r="BD158" s="178" t="str">
        <f>IF($AF158="","",IF(COUNTIF(データとりまとめシート!$B$12:$B$17,NANS取り込みシート!$AF158)=1,データとりまとめシート!$W$24,IF(COUNTIF(データとりまとめシート!$B$3:$B$8,NANS取り込みシート!$AF158)=1,データとりまとめシート!$W$25,IF(COUNTIF(データとりまとめシート!$H$12:$H$17,NANS取り込みシート!$AF158)=1,データとりまとめシート!$W$26,IF(COUNTIF(データとりまとめシート!$H$3:$H$8,NANS取り込みシート!$AF158)=1,データとりまとめシート!$W$27,"")))))</f>
        <v/>
      </c>
      <c r="BE158" s="264" t="str">
        <f>IF(BD158=データとりまとめシート!$W$24,IF(データとりまとめシート!$E$12="","",データとりまとめシート!$E$12),"")&amp;IF(BD158=データとりまとめシート!$W$25,IF(データとりまとめシート!$E$3="","",データとりまとめシート!$E$3),"")&amp;IF(BD158=データとりまとめシート!$W$26,IF(データとりまとめシート!$K$12="","",データとりまとめシート!$K$12),"")&amp;IF(BD158=データとりまとめシート!$W$27,IF(データとりまとめシート!$K$3="","",データとりまとめシート!$K$3),"")</f>
        <v/>
      </c>
      <c r="BF158" s="178" t="str">
        <f t="shared" si="28"/>
        <v/>
      </c>
      <c r="BG158" s="178" t="str">
        <f t="shared" si="29"/>
        <v/>
      </c>
    </row>
    <row r="159" spans="1:59">
      <c r="A159" s="178" t="str">
        <f>IF(選手情報入力シート!A159="","",選手情報入力シート!A159)</f>
        <v/>
      </c>
      <c r="B159" s="178" t="str">
        <f>IF($A159="","",所属情報入力シート!$A$2)</f>
        <v/>
      </c>
      <c r="C159" s="178"/>
      <c r="D159" s="178"/>
      <c r="E159" s="178" t="str">
        <f>IF($A159="","",VLOOKUP($A159,選手情報入力シート!$A$3:$M$246,2,FALSE))</f>
        <v/>
      </c>
      <c r="F159" s="178" t="str">
        <f>IF($A159="","",VLOOKUP($A159,選手情報入力シート!$A$3:$M$246,3,FALSE)&amp;" "&amp;VLOOKUP($A159,選手情報入力シート!$A$3:$M$246,4,FALSE))</f>
        <v/>
      </c>
      <c r="G159" s="178" t="str">
        <f>IF($A159="","",ASC(VLOOKUP($A159,選手情報入力シート!$A$3:$M$246,5,FALSE)))</f>
        <v/>
      </c>
      <c r="H159" s="178"/>
      <c r="I159" s="178" t="str">
        <f>IF($A159="","",ASC(VLOOKUP($A159,選手情報入力シート!$A$3:$M$246,6,FALSE)))</f>
        <v/>
      </c>
      <c r="J159" s="178" t="str">
        <f>IF($A159="","",VLOOKUP($A159,選手情報入力シート!$A$3:$M$246,7,FALSE))</f>
        <v/>
      </c>
      <c r="K159" s="178" t="str">
        <f>IF($A159="","",VLOOKUP($A159,選手情報入力シート!$A$3:$M$246,8,FALSE))</f>
        <v/>
      </c>
      <c r="L159" s="178" t="str">
        <f>IF($A159="","",VLOOKUP($A159,選手情報入力シート!$A$3:$M$246,9,FALSE))</f>
        <v/>
      </c>
      <c r="M159" s="178" t="str">
        <f>IF($A159="","",YEAR(VLOOKUP($A159,選手情報入力シート!$A$3:$M$246,10,FALSE)))</f>
        <v/>
      </c>
      <c r="N159" s="265" t="str">
        <f>IF($A159="","",IF(MONTH(VLOOKUP($A159,選手情報入力シート!$A$3:$M$246,10,FALSE))&lt;10,"0"&amp;MONTH(VLOOKUP($A159,選手情報入力シート!$A$3:$M$246,10,FALSE))*100+DAY(VLOOKUP($A159,選手情報入力シート!$A$3:$M$246,10,FALSE)),MONTH(VLOOKUP($A159,選手情報入力シート!$A$3:$M$246,10,FALSE))*100+DAY(VLOOKUP($A159,選手情報入力シート!$A$3:$M$246,10,FALSE))))</f>
        <v/>
      </c>
      <c r="O159" s="178" t="str">
        <f>IF($A159="","",VLOOKUP($A159,選手情報入力シート!$A$3:$M$246,12,FALSE))</f>
        <v/>
      </c>
      <c r="P159" s="178" t="str">
        <f>IF($A159="","",VLOOKUP($A159,選手情報入力シート!$A$3:$M$246,11,FALSE))</f>
        <v/>
      </c>
      <c r="AF159" s="178" t="str">
        <f>IF(データとりまとめシート!$A178="","",データとりまとめシート!$A178)</f>
        <v/>
      </c>
      <c r="AG159" s="178" t="str">
        <f>IF($AF159="","",VLOOKUP($AF159,NANS取り込みシート!$A:$P,2,FALSE))</f>
        <v/>
      </c>
      <c r="AH159" s="178"/>
      <c r="AI159" s="178"/>
      <c r="AJ159" s="178" t="str">
        <f>IF($AF159="","",VLOOKUP($AF159,NANS取り込みシート!$A:$P,5,FALSE))</f>
        <v/>
      </c>
      <c r="AK159" s="178" t="str">
        <f>IF($AF159="","",VLOOKUP($AF159,NANS取り込みシート!$A:$P,6,FALSE))</f>
        <v/>
      </c>
      <c r="AL159" s="178" t="str">
        <f>IF($AF159="","",VLOOKUP($AF159,NANS取り込みシート!$A:$P,7,FALSE))</f>
        <v/>
      </c>
      <c r="AM159" s="178"/>
      <c r="AN159" s="178" t="str">
        <f>IF($AF159="","",VLOOKUP($AF159,NANS取り込みシート!$A:$P,9,FALSE))</f>
        <v/>
      </c>
      <c r="AO159" s="178" t="str">
        <f>IF($AF159="","",VLOOKUP($AF159,NANS取り込みシート!$A:$P,10,FALSE))</f>
        <v/>
      </c>
      <c r="AP159" s="178" t="str">
        <f>IF($AF159="","",VLOOKUP($AF159,NANS取り込みシート!$A:$P,11,FALSE))</f>
        <v/>
      </c>
      <c r="AQ159" s="178" t="str">
        <f>IF($AF159="","",VLOOKUP($AF159,NANS取り込みシート!$A:$P,12,FALSE))</f>
        <v/>
      </c>
      <c r="AR159" s="178" t="str">
        <f>IF($AF159="","",VLOOKUP($AF159,NANS取り込みシート!$A:$P,13,FALSE))</f>
        <v/>
      </c>
      <c r="AS159" s="265" t="str">
        <f>IF($AF159="","",VLOOKUP($AF159,NANS取り込みシート!$A:$P,14,FALSE))</f>
        <v/>
      </c>
      <c r="AT159" s="178" t="str">
        <f>IF($AF159="","",VLOOKUP($AF159,NANS取り込みシート!$A:$P,15,FALSE))</f>
        <v/>
      </c>
      <c r="AU159" s="265" t="str">
        <f>IF($AF159="","",VLOOKUP($AF159,NANS取り込みシート!$A:$P,16,FALSE))</f>
        <v/>
      </c>
      <c r="AV159" s="178" t="str">
        <f>IF(データとりまとめシート!$E178="","",データとりまとめシート!$E178)</f>
        <v/>
      </c>
      <c r="AW159" s="264" t="str">
        <f>IF(データとりまとめシート!$G178="","",データとりまとめシート!$G178)</f>
        <v/>
      </c>
      <c r="AX159" s="178" t="str">
        <f t="shared" si="24"/>
        <v/>
      </c>
      <c r="AY159" s="178" t="str">
        <f t="shared" si="25"/>
        <v/>
      </c>
      <c r="AZ159" s="178" t="str">
        <f>IF(データとりまとめシート!$I178="","",データとりまとめシート!$I178)</f>
        <v/>
      </c>
      <c r="BA159" s="264" t="str">
        <f>IF(データとりまとめシート!$K178="","",データとりまとめシート!$K178)</f>
        <v/>
      </c>
      <c r="BB159" s="178" t="str">
        <f t="shared" si="26"/>
        <v/>
      </c>
      <c r="BC159" s="178" t="str">
        <f t="shared" si="27"/>
        <v/>
      </c>
      <c r="BD159" s="178" t="str">
        <f>IF($AF159="","",IF(COUNTIF(データとりまとめシート!$B$12:$B$17,NANS取り込みシート!$AF159)=1,データとりまとめシート!$W$24,IF(COUNTIF(データとりまとめシート!$B$3:$B$8,NANS取り込みシート!$AF159)=1,データとりまとめシート!$W$25,IF(COUNTIF(データとりまとめシート!$H$12:$H$17,NANS取り込みシート!$AF159)=1,データとりまとめシート!$W$26,IF(COUNTIF(データとりまとめシート!$H$3:$H$8,NANS取り込みシート!$AF159)=1,データとりまとめシート!$W$27,"")))))</f>
        <v/>
      </c>
      <c r="BE159" s="264" t="str">
        <f>IF(BD159=データとりまとめシート!$W$24,IF(データとりまとめシート!$E$12="","",データとりまとめシート!$E$12),"")&amp;IF(BD159=データとりまとめシート!$W$25,IF(データとりまとめシート!$E$3="","",データとりまとめシート!$E$3),"")&amp;IF(BD159=データとりまとめシート!$W$26,IF(データとりまとめシート!$K$12="","",データとりまとめシート!$K$12),"")&amp;IF(BD159=データとりまとめシート!$W$27,IF(データとりまとめシート!$K$3="","",データとりまとめシート!$K$3),"")</f>
        <v/>
      </c>
      <c r="BF159" s="178" t="str">
        <f t="shared" si="28"/>
        <v/>
      </c>
      <c r="BG159" s="178" t="str">
        <f t="shared" si="29"/>
        <v/>
      </c>
    </row>
    <row r="160" spans="1:59">
      <c r="A160" s="178" t="str">
        <f>IF(選手情報入力シート!A160="","",選手情報入力シート!A160)</f>
        <v/>
      </c>
      <c r="B160" s="178" t="str">
        <f>IF($A160="","",所属情報入力シート!$A$2)</f>
        <v/>
      </c>
      <c r="C160" s="178"/>
      <c r="D160" s="178"/>
      <c r="E160" s="178" t="str">
        <f>IF($A160="","",VLOOKUP($A160,選手情報入力シート!$A$3:$M$246,2,FALSE))</f>
        <v/>
      </c>
      <c r="F160" s="178" t="str">
        <f>IF($A160="","",VLOOKUP($A160,選手情報入力シート!$A$3:$M$246,3,FALSE)&amp;" "&amp;VLOOKUP($A160,選手情報入力シート!$A$3:$M$246,4,FALSE))</f>
        <v/>
      </c>
      <c r="G160" s="178" t="str">
        <f>IF($A160="","",ASC(VLOOKUP($A160,選手情報入力シート!$A$3:$M$246,5,FALSE)))</f>
        <v/>
      </c>
      <c r="H160" s="178"/>
      <c r="I160" s="178" t="str">
        <f>IF($A160="","",ASC(VLOOKUP($A160,選手情報入力シート!$A$3:$M$246,6,FALSE)))</f>
        <v/>
      </c>
      <c r="J160" s="178" t="str">
        <f>IF($A160="","",VLOOKUP($A160,選手情報入力シート!$A$3:$M$246,7,FALSE))</f>
        <v/>
      </c>
      <c r="K160" s="178" t="str">
        <f>IF($A160="","",VLOOKUP($A160,選手情報入力シート!$A$3:$M$246,8,FALSE))</f>
        <v/>
      </c>
      <c r="L160" s="178" t="str">
        <f>IF($A160="","",VLOOKUP($A160,選手情報入力シート!$A$3:$M$246,9,FALSE))</f>
        <v/>
      </c>
      <c r="M160" s="178" t="str">
        <f>IF($A160="","",YEAR(VLOOKUP($A160,選手情報入力シート!$A$3:$M$246,10,FALSE)))</f>
        <v/>
      </c>
      <c r="N160" s="265" t="str">
        <f>IF($A160="","",IF(MONTH(VLOOKUP($A160,選手情報入力シート!$A$3:$M$246,10,FALSE))&lt;10,"0"&amp;MONTH(VLOOKUP($A160,選手情報入力シート!$A$3:$M$246,10,FALSE))*100+DAY(VLOOKUP($A160,選手情報入力シート!$A$3:$M$246,10,FALSE)),MONTH(VLOOKUP($A160,選手情報入力シート!$A$3:$M$246,10,FALSE))*100+DAY(VLOOKUP($A160,選手情報入力シート!$A$3:$M$246,10,FALSE))))</f>
        <v/>
      </c>
      <c r="O160" s="178" t="str">
        <f>IF($A160="","",VLOOKUP($A160,選手情報入力シート!$A$3:$M$246,12,FALSE))</f>
        <v/>
      </c>
      <c r="P160" s="178" t="str">
        <f>IF($A160="","",VLOOKUP($A160,選手情報入力シート!$A$3:$M$246,11,FALSE))</f>
        <v/>
      </c>
      <c r="AF160" s="178" t="str">
        <f>IF(データとりまとめシート!$A179="","",データとりまとめシート!$A179)</f>
        <v/>
      </c>
      <c r="AG160" s="178" t="str">
        <f>IF($AF160="","",VLOOKUP($AF160,NANS取り込みシート!$A:$P,2,FALSE))</f>
        <v/>
      </c>
      <c r="AH160" s="178"/>
      <c r="AI160" s="178"/>
      <c r="AJ160" s="178" t="str">
        <f>IF($AF160="","",VLOOKUP($AF160,NANS取り込みシート!$A:$P,5,FALSE))</f>
        <v/>
      </c>
      <c r="AK160" s="178" t="str">
        <f>IF($AF160="","",VLOOKUP($AF160,NANS取り込みシート!$A:$P,6,FALSE))</f>
        <v/>
      </c>
      <c r="AL160" s="178" t="str">
        <f>IF($AF160="","",VLOOKUP($AF160,NANS取り込みシート!$A:$P,7,FALSE))</f>
        <v/>
      </c>
      <c r="AM160" s="178"/>
      <c r="AN160" s="178" t="str">
        <f>IF($AF160="","",VLOOKUP($AF160,NANS取り込みシート!$A:$P,9,FALSE))</f>
        <v/>
      </c>
      <c r="AO160" s="178" t="str">
        <f>IF($AF160="","",VLOOKUP($AF160,NANS取り込みシート!$A:$P,10,FALSE))</f>
        <v/>
      </c>
      <c r="AP160" s="178" t="str">
        <f>IF($AF160="","",VLOOKUP($AF160,NANS取り込みシート!$A:$P,11,FALSE))</f>
        <v/>
      </c>
      <c r="AQ160" s="178" t="str">
        <f>IF($AF160="","",VLOOKUP($AF160,NANS取り込みシート!$A:$P,12,FALSE))</f>
        <v/>
      </c>
      <c r="AR160" s="178" t="str">
        <f>IF($AF160="","",VLOOKUP($AF160,NANS取り込みシート!$A:$P,13,FALSE))</f>
        <v/>
      </c>
      <c r="AS160" s="265" t="str">
        <f>IF($AF160="","",VLOOKUP($AF160,NANS取り込みシート!$A:$P,14,FALSE))</f>
        <v/>
      </c>
      <c r="AT160" s="178" t="str">
        <f>IF($AF160="","",VLOOKUP($AF160,NANS取り込みシート!$A:$P,15,FALSE))</f>
        <v/>
      </c>
      <c r="AU160" s="265" t="str">
        <f>IF($AF160="","",VLOOKUP($AF160,NANS取り込みシート!$A:$P,16,FALSE))</f>
        <v/>
      </c>
      <c r="AV160" s="178" t="str">
        <f>IF(データとりまとめシート!$E179="","",データとりまとめシート!$E179)</f>
        <v/>
      </c>
      <c r="AW160" s="264" t="str">
        <f>IF(データとりまとめシート!$G179="","",データとりまとめシート!$G179)</f>
        <v/>
      </c>
      <c r="AX160" s="178" t="str">
        <f t="shared" si="24"/>
        <v/>
      </c>
      <c r="AY160" s="178" t="str">
        <f t="shared" si="25"/>
        <v/>
      </c>
      <c r="AZ160" s="178" t="str">
        <f>IF(データとりまとめシート!$I179="","",データとりまとめシート!$I179)</f>
        <v/>
      </c>
      <c r="BA160" s="264" t="str">
        <f>IF(データとりまとめシート!$K179="","",データとりまとめシート!$K179)</f>
        <v/>
      </c>
      <c r="BB160" s="178" t="str">
        <f t="shared" si="26"/>
        <v/>
      </c>
      <c r="BC160" s="178" t="str">
        <f t="shared" si="27"/>
        <v/>
      </c>
      <c r="BD160" s="178" t="str">
        <f>IF($AF160="","",IF(COUNTIF(データとりまとめシート!$B$12:$B$17,NANS取り込みシート!$AF160)=1,データとりまとめシート!$W$24,IF(COUNTIF(データとりまとめシート!$B$3:$B$8,NANS取り込みシート!$AF160)=1,データとりまとめシート!$W$25,IF(COUNTIF(データとりまとめシート!$H$12:$H$17,NANS取り込みシート!$AF160)=1,データとりまとめシート!$W$26,IF(COUNTIF(データとりまとめシート!$H$3:$H$8,NANS取り込みシート!$AF160)=1,データとりまとめシート!$W$27,"")))))</f>
        <v/>
      </c>
      <c r="BE160" s="264" t="str">
        <f>IF(BD160=データとりまとめシート!$W$24,IF(データとりまとめシート!$E$12="","",データとりまとめシート!$E$12),"")&amp;IF(BD160=データとりまとめシート!$W$25,IF(データとりまとめシート!$E$3="","",データとりまとめシート!$E$3),"")&amp;IF(BD160=データとりまとめシート!$W$26,IF(データとりまとめシート!$K$12="","",データとりまとめシート!$K$12),"")&amp;IF(BD160=データとりまとめシート!$W$27,IF(データとりまとめシート!$K$3="","",データとりまとめシート!$K$3),"")</f>
        <v/>
      </c>
      <c r="BF160" s="178" t="str">
        <f t="shared" si="28"/>
        <v/>
      </c>
      <c r="BG160" s="178" t="str">
        <f t="shared" si="29"/>
        <v/>
      </c>
    </row>
    <row r="161" spans="1:59">
      <c r="A161" s="178" t="str">
        <f>IF(選手情報入力シート!A161="","",選手情報入力シート!A161)</f>
        <v/>
      </c>
      <c r="B161" s="178" t="str">
        <f>IF($A161="","",所属情報入力シート!$A$2)</f>
        <v/>
      </c>
      <c r="C161" s="178"/>
      <c r="D161" s="178"/>
      <c r="E161" s="178" t="str">
        <f>IF($A161="","",VLOOKUP($A161,選手情報入力シート!$A$3:$M$246,2,FALSE))</f>
        <v/>
      </c>
      <c r="F161" s="178" t="str">
        <f>IF($A161="","",VLOOKUP($A161,選手情報入力シート!$A$3:$M$246,3,FALSE)&amp;" "&amp;VLOOKUP($A161,選手情報入力シート!$A$3:$M$246,4,FALSE))</f>
        <v/>
      </c>
      <c r="G161" s="178" t="str">
        <f>IF($A161="","",ASC(VLOOKUP($A161,選手情報入力シート!$A$3:$M$246,5,FALSE)))</f>
        <v/>
      </c>
      <c r="H161" s="178"/>
      <c r="I161" s="178" t="str">
        <f>IF($A161="","",ASC(VLOOKUP($A161,選手情報入力シート!$A$3:$M$246,6,FALSE)))</f>
        <v/>
      </c>
      <c r="J161" s="178" t="str">
        <f>IF($A161="","",VLOOKUP($A161,選手情報入力シート!$A$3:$M$246,7,FALSE))</f>
        <v/>
      </c>
      <c r="K161" s="178" t="str">
        <f>IF($A161="","",VLOOKUP($A161,選手情報入力シート!$A$3:$M$246,8,FALSE))</f>
        <v/>
      </c>
      <c r="L161" s="178" t="str">
        <f>IF($A161="","",VLOOKUP($A161,選手情報入力シート!$A$3:$M$246,9,FALSE))</f>
        <v/>
      </c>
      <c r="M161" s="178" t="str">
        <f>IF($A161="","",YEAR(VLOOKUP($A161,選手情報入力シート!$A$3:$M$246,10,FALSE)))</f>
        <v/>
      </c>
      <c r="N161" s="265" t="str">
        <f>IF($A161="","",IF(MONTH(VLOOKUP($A161,選手情報入力シート!$A$3:$M$246,10,FALSE))&lt;10,"0"&amp;MONTH(VLOOKUP($A161,選手情報入力シート!$A$3:$M$246,10,FALSE))*100+DAY(VLOOKUP($A161,選手情報入力シート!$A$3:$M$246,10,FALSE)),MONTH(VLOOKUP($A161,選手情報入力シート!$A$3:$M$246,10,FALSE))*100+DAY(VLOOKUP($A161,選手情報入力シート!$A$3:$M$246,10,FALSE))))</f>
        <v/>
      </c>
      <c r="O161" s="178" t="str">
        <f>IF($A161="","",VLOOKUP($A161,選手情報入力シート!$A$3:$M$246,12,FALSE))</f>
        <v/>
      </c>
      <c r="P161" s="178" t="str">
        <f>IF($A161="","",VLOOKUP($A161,選手情報入力シート!$A$3:$M$246,11,FALSE))</f>
        <v/>
      </c>
      <c r="AF161" s="178" t="str">
        <f>IF(データとりまとめシート!$A180="","",データとりまとめシート!$A180)</f>
        <v/>
      </c>
      <c r="AG161" s="178" t="str">
        <f>IF($AF161="","",VLOOKUP($AF161,NANS取り込みシート!$A:$P,2,FALSE))</f>
        <v/>
      </c>
      <c r="AH161" s="178"/>
      <c r="AI161" s="178"/>
      <c r="AJ161" s="178" t="str">
        <f>IF($AF161="","",VLOOKUP($AF161,NANS取り込みシート!$A:$P,5,FALSE))</f>
        <v/>
      </c>
      <c r="AK161" s="178" t="str">
        <f>IF($AF161="","",VLOOKUP($AF161,NANS取り込みシート!$A:$P,6,FALSE))</f>
        <v/>
      </c>
      <c r="AL161" s="178" t="str">
        <f>IF($AF161="","",VLOOKUP($AF161,NANS取り込みシート!$A:$P,7,FALSE))</f>
        <v/>
      </c>
      <c r="AM161" s="178"/>
      <c r="AN161" s="178" t="str">
        <f>IF($AF161="","",VLOOKUP($AF161,NANS取り込みシート!$A:$P,9,FALSE))</f>
        <v/>
      </c>
      <c r="AO161" s="178" t="str">
        <f>IF($AF161="","",VLOOKUP($AF161,NANS取り込みシート!$A:$P,10,FALSE))</f>
        <v/>
      </c>
      <c r="AP161" s="178" t="str">
        <f>IF($AF161="","",VLOOKUP($AF161,NANS取り込みシート!$A:$P,11,FALSE))</f>
        <v/>
      </c>
      <c r="AQ161" s="178" t="str">
        <f>IF($AF161="","",VLOOKUP($AF161,NANS取り込みシート!$A:$P,12,FALSE))</f>
        <v/>
      </c>
      <c r="AR161" s="178" t="str">
        <f>IF($AF161="","",VLOOKUP($AF161,NANS取り込みシート!$A:$P,13,FALSE))</f>
        <v/>
      </c>
      <c r="AS161" s="265" t="str">
        <f>IF($AF161="","",VLOOKUP($AF161,NANS取り込みシート!$A:$P,14,FALSE))</f>
        <v/>
      </c>
      <c r="AT161" s="178" t="str">
        <f>IF($AF161="","",VLOOKUP($AF161,NANS取り込みシート!$A:$P,15,FALSE))</f>
        <v/>
      </c>
      <c r="AU161" s="265" t="str">
        <f>IF($AF161="","",VLOOKUP($AF161,NANS取り込みシート!$A:$P,16,FALSE))</f>
        <v/>
      </c>
      <c r="AV161" s="178" t="str">
        <f>IF(データとりまとめシート!$E180="","",データとりまとめシート!$E180)</f>
        <v/>
      </c>
      <c r="AW161" s="264" t="str">
        <f>IF(データとりまとめシート!$G180="","",データとりまとめシート!$G180)</f>
        <v/>
      </c>
      <c r="AX161" s="178" t="str">
        <f t="shared" si="24"/>
        <v/>
      </c>
      <c r="AY161" s="178" t="str">
        <f t="shared" si="25"/>
        <v/>
      </c>
      <c r="AZ161" s="178" t="str">
        <f>IF(データとりまとめシート!$I180="","",データとりまとめシート!$I180)</f>
        <v/>
      </c>
      <c r="BA161" s="264" t="str">
        <f>IF(データとりまとめシート!$K180="","",データとりまとめシート!$K180)</f>
        <v/>
      </c>
      <c r="BB161" s="178" t="str">
        <f t="shared" si="26"/>
        <v/>
      </c>
      <c r="BC161" s="178" t="str">
        <f t="shared" si="27"/>
        <v/>
      </c>
      <c r="BD161" s="178" t="str">
        <f>IF($AF161="","",IF(COUNTIF(データとりまとめシート!$B$12:$B$17,NANS取り込みシート!$AF161)=1,データとりまとめシート!$W$24,IF(COUNTIF(データとりまとめシート!$B$3:$B$8,NANS取り込みシート!$AF161)=1,データとりまとめシート!$W$25,IF(COUNTIF(データとりまとめシート!$H$12:$H$17,NANS取り込みシート!$AF161)=1,データとりまとめシート!$W$26,IF(COUNTIF(データとりまとめシート!$H$3:$H$8,NANS取り込みシート!$AF161)=1,データとりまとめシート!$W$27,"")))))</f>
        <v/>
      </c>
      <c r="BE161" s="264" t="str">
        <f>IF(BD161=データとりまとめシート!$W$24,IF(データとりまとめシート!$E$12="","",データとりまとめシート!$E$12),"")&amp;IF(BD161=データとりまとめシート!$W$25,IF(データとりまとめシート!$E$3="","",データとりまとめシート!$E$3),"")&amp;IF(BD161=データとりまとめシート!$W$26,IF(データとりまとめシート!$K$12="","",データとりまとめシート!$K$12),"")&amp;IF(BD161=データとりまとめシート!$W$27,IF(データとりまとめシート!$K$3="","",データとりまとめシート!$K$3),"")</f>
        <v/>
      </c>
      <c r="BF161" s="178" t="str">
        <f t="shared" si="28"/>
        <v/>
      </c>
      <c r="BG161" s="178" t="str">
        <f t="shared" si="29"/>
        <v/>
      </c>
    </row>
    <row r="162" spans="1:59">
      <c r="A162" s="178" t="str">
        <f>IF(選手情報入力シート!A162="","",選手情報入力シート!A162)</f>
        <v/>
      </c>
      <c r="B162" s="178" t="str">
        <f>IF($A162="","",所属情報入力シート!$A$2)</f>
        <v/>
      </c>
      <c r="C162" s="178"/>
      <c r="D162" s="178"/>
      <c r="E162" s="178" t="str">
        <f>IF($A162="","",VLOOKUP($A162,選手情報入力シート!$A$3:$M$246,2,FALSE))</f>
        <v/>
      </c>
      <c r="F162" s="178" t="str">
        <f>IF($A162="","",VLOOKUP($A162,選手情報入力シート!$A$3:$M$246,3,FALSE)&amp;" "&amp;VLOOKUP($A162,選手情報入力シート!$A$3:$M$246,4,FALSE))</f>
        <v/>
      </c>
      <c r="G162" s="178" t="str">
        <f>IF($A162="","",ASC(VLOOKUP($A162,選手情報入力シート!$A$3:$M$246,5,FALSE)))</f>
        <v/>
      </c>
      <c r="H162" s="178"/>
      <c r="I162" s="178" t="str">
        <f>IF($A162="","",ASC(VLOOKUP($A162,選手情報入力シート!$A$3:$M$246,6,FALSE)))</f>
        <v/>
      </c>
      <c r="J162" s="178" t="str">
        <f>IF($A162="","",VLOOKUP($A162,選手情報入力シート!$A$3:$M$246,7,FALSE))</f>
        <v/>
      </c>
      <c r="K162" s="178" t="str">
        <f>IF($A162="","",VLOOKUP($A162,選手情報入力シート!$A$3:$M$246,8,FALSE))</f>
        <v/>
      </c>
      <c r="L162" s="178" t="str">
        <f>IF($A162="","",VLOOKUP($A162,選手情報入力シート!$A$3:$M$246,9,FALSE))</f>
        <v/>
      </c>
      <c r="M162" s="178" t="str">
        <f>IF($A162="","",YEAR(VLOOKUP($A162,選手情報入力シート!$A$3:$M$246,10,FALSE)))</f>
        <v/>
      </c>
      <c r="N162" s="265" t="str">
        <f>IF($A162="","",IF(MONTH(VLOOKUP($A162,選手情報入力シート!$A$3:$M$246,10,FALSE))&lt;10,"0"&amp;MONTH(VLOOKUP($A162,選手情報入力シート!$A$3:$M$246,10,FALSE))*100+DAY(VLOOKUP($A162,選手情報入力シート!$A$3:$M$246,10,FALSE)),MONTH(VLOOKUP($A162,選手情報入力シート!$A$3:$M$246,10,FALSE))*100+DAY(VLOOKUP($A162,選手情報入力シート!$A$3:$M$246,10,FALSE))))</f>
        <v/>
      </c>
      <c r="O162" s="178" t="str">
        <f>IF($A162="","",VLOOKUP($A162,選手情報入力シート!$A$3:$M$246,12,FALSE))</f>
        <v/>
      </c>
      <c r="P162" s="178" t="str">
        <f>IF($A162="","",VLOOKUP($A162,選手情報入力シート!$A$3:$M$246,11,FALSE))</f>
        <v/>
      </c>
      <c r="AF162" s="178" t="str">
        <f>IF(データとりまとめシート!$A181="","",データとりまとめシート!$A181)</f>
        <v/>
      </c>
      <c r="AG162" s="178" t="str">
        <f>IF($AF162="","",VLOOKUP($AF162,NANS取り込みシート!$A:$P,2,FALSE))</f>
        <v/>
      </c>
      <c r="AH162" s="178"/>
      <c r="AI162" s="178"/>
      <c r="AJ162" s="178" t="str">
        <f>IF($AF162="","",VLOOKUP($AF162,NANS取り込みシート!$A:$P,5,FALSE))</f>
        <v/>
      </c>
      <c r="AK162" s="178" t="str">
        <f>IF($AF162="","",VLOOKUP($AF162,NANS取り込みシート!$A:$P,6,FALSE))</f>
        <v/>
      </c>
      <c r="AL162" s="178" t="str">
        <f>IF($AF162="","",VLOOKUP($AF162,NANS取り込みシート!$A:$P,7,FALSE))</f>
        <v/>
      </c>
      <c r="AM162" s="178"/>
      <c r="AN162" s="178" t="str">
        <f>IF($AF162="","",VLOOKUP($AF162,NANS取り込みシート!$A:$P,9,FALSE))</f>
        <v/>
      </c>
      <c r="AO162" s="178" t="str">
        <f>IF($AF162="","",VLOOKUP($AF162,NANS取り込みシート!$A:$P,10,FALSE))</f>
        <v/>
      </c>
      <c r="AP162" s="178" t="str">
        <f>IF($AF162="","",VLOOKUP($AF162,NANS取り込みシート!$A:$P,11,FALSE))</f>
        <v/>
      </c>
      <c r="AQ162" s="178" t="str">
        <f>IF($AF162="","",VLOOKUP($AF162,NANS取り込みシート!$A:$P,12,FALSE))</f>
        <v/>
      </c>
      <c r="AR162" s="178" t="str">
        <f>IF($AF162="","",VLOOKUP($AF162,NANS取り込みシート!$A:$P,13,FALSE))</f>
        <v/>
      </c>
      <c r="AS162" s="265" t="str">
        <f>IF($AF162="","",VLOOKUP($AF162,NANS取り込みシート!$A:$P,14,FALSE))</f>
        <v/>
      </c>
      <c r="AT162" s="178" t="str">
        <f>IF($AF162="","",VLOOKUP($AF162,NANS取り込みシート!$A:$P,15,FALSE))</f>
        <v/>
      </c>
      <c r="AU162" s="265" t="str">
        <f>IF($AF162="","",VLOOKUP($AF162,NANS取り込みシート!$A:$P,16,FALSE))</f>
        <v/>
      </c>
      <c r="AV162" s="178" t="str">
        <f>IF(データとりまとめシート!$E181="","",データとりまとめシート!$E181)</f>
        <v/>
      </c>
      <c r="AW162" s="264" t="str">
        <f>IF(データとりまとめシート!$G181="","",データとりまとめシート!$G181)</f>
        <v/>
      </c>
      <c r="AX162" s="178" t="str">
        <f t="shared" si="24"/>
        <v/>
      </c>
      <c r="AY162" s="178" t="str">
        <f t="shared" si="25"/>
        <v/>
      </c>
      <c r="AZ162" s="178" t="str">
        <f>IF(データとりまとめシート!$I181="","",データとりまとめシート!$I181)</f>
        <v/>
      </c>
      <c r="BA162" s="264" t="str">
        <f>IF(データとりまとめシート!$K181="","",データとりまとめシート!$K181)</f>
        <v/>
      </c>
      <c r="BB162" s="178" t="str">
        <f t="shared" si="26"/>
        <v/>
      </c>
      <c r="BC162" s="178" t="str">
        <f t="shared" si="27"/>
        <v/>
      </c>
      <c r="BD162" s="178" t="str">
        <f>IF($AF162="","",IF(COUNTIF(データとりまとめシート!$B$12:$B$17,NANS取り込みシート!$AF162)=1,データとりまとめシート!$W$24,IF(COUNTIF(データとりまとめシート!$B$3:$B$8,NANS取り込みシート!$AF162)=1,データとりまとめシート!$W$25,IF(COUNTIF(データとりまとめシート!$H$12:$H$17,NANS取り込みシート!$AF162)=1,データとりまとめシート!$W$26,IF(COUNTIF(データとりまとめシート!$H$3:$H$8,NANS取り込みシート!$AF162)=1,データとりまとめシート!$W$27,"")))))</f>
        <v/>
      </c>
      <c r="BE162" s="264" t="str">
        <f>IF(BD162=データとりまとめシート!$W$24,IF(データとりまとめシート!$E$12="","",データとりまとめシート!$E$12),"")&amp;IF(BD162=データとりまとめシート!$W$25,IF(データとりまとめシート!$E$3="","",データとりまとめシート!$E$3),"")&amp;IF(BD162=データとりまとめシート!$W$26,IF(データとりまとめシート!$K$12="","",データとりまとめシート!$K$12),"")&amp;IF(BD162=データとりまとめシート!$W$27,IF(データとりまとめシート!$K$3="","",データとりまとめシート!$K$3),"")</f>
        <v/>
      </c>
      <c r="BF162" s="178" t="str">
        <f t="shared" si="28"/>
        <v/>
      </c>
      <c r="BG162" s="178" t="str">
        <f t="shared" si="29"/>
        <v/>
      </c>
    </row>
    <row r="163" spans="1:59">
      <c r="A163" s="178" t="str">
        <f>IF(選手情報入力シート!A163="","",選手情報入力シート!A163)</f>
        <v/>
      </c>
      <c r="B163" s="178" t="str">
        <f>IF($A163="","",所属情報入力シート!$A$2)</f>
        <v/>
      </c>
      <c r="C163" s="178"/>
      <c r="D163" s="178"/>
      <c r="E163" s="178" t="str">
        <f>IF($A163="","",VLOOKUP($A163,選手情報入力シート!$A$3:$M$246,2,FALSE))</f>
        <v/>
      </c>
      <c r="F163" s="178" t="str">
        <f>IF($A163="","",VLOOKUP($A163,選手情報入力シート!$A$3:$M$246,3,FALSE)&amp;" "&amp;VLOOKUP($A163,選手情報入力シート!$A$3:$M$246,4,FALSE))</f>
        <v/>
      </c>
      <c r="G163" s="178" t="str">
        <f>IF($A163="","",ASC(VLOOKUP($A163,選手情報入力シート!$A$3:$M$246,5,FALSE)))</f>
        <v/>
      </c>
      <c r="H163" s="178"/>
      <c r="I163" s="178" t="str">
        <f>IF($A163="","",ASC(VLOOKUP($A163,選手情報入力シート!$A$3:$M$246,6,FALSE)))</f>
        <v/>
      </c>
      <c r="J163" s="178" t="str">
        <f>IF($A163="","",VLOOKUP($A163,選手情報入力シート!$A$3:$M$246,7,FALSE))</f>
        <v/>
      </c>
      <c r="K163" s="178" t="str">
        <f>IF($A163="","",VLOOKUP($A163,選手情報入力シート!$A$3:$M$246,8,FALSE))</f>
        <v/>
      </c>
      <c r="L163" s="178" t="str">
        <f>IF($A163="","",VLOOKUP($A163,選手情報入力シート!$A$3:$M$246,9,FALSE))</f>
        <v/>
      </c>
      <c r="M163" s="178" t="str">
        <f>IF($A163="","",YEAR(VLOOKUP($A163,選手情報入力シート!$A$3:$M$246,10,FALSE)))</f>
        <v/>
      </c>
      <c r="N163" s="265" t="str">
        <f>IF($A163="","",IF(MONTH(VLOOKUP($A163,選手情報入力シート!$A$3:$M$246,10,FALSE))&lt;10,"0"&amp;MONTH(VLOOKUP($A163,選手情報入力シート!$A$3:$M$246,10,FALSE))*100+DAY(VLOOKUP($A163,選手情報入力シート!$A$3:$M$246,10,FALSE)),MONTH(VLOOKUP($A163,選手情報入力シート!$A$3:$M$246,10,FALSE))*100+DAY(VLOOKUP($A163,選手情報入力シート!$A$3:$M$246,10,FALSE))))</f>
        <v/>
      </c>
      <c r="O163" s="178" t="str">
        <f>IF($A163="","",VLOOKUP($A163,選手情報入力シート!$A$3:$M$246,12,FALSE))</f>
        <v/>
      </c>
      <c r="P163" s="178" t="str">
        <f>IF($A163="","",VLOOKUP($A163,選手情報入力シート!$A$3:$M$246,11,FALSE))</f>
        <v/>
      </c>
      <c r="AF163" s="178" t="str">
        <f>IF(データとりまとめシート!$A182="","",データとりまとめシート!$A182)</f>
        <v/>
      </c>
      <c r="AG163" s="178" t="str">
        <f>IF($AF163="","",VLOOKUP($AF163,NANS取り込みシート!$A:$P,2,FALSE))</f>
        <v/>
      </c>
      <c r="AH163" s="178"/>
      <c r="AI163" s="178"/>
      <c r="AJ163" s="178" t="str">
        <f>IF($AF163="","",VLOOKUP($AF163,NANS取り込みシート!$A:$P,5,FALSE))</f>
        <v/>
      </c>
      <c r="AK163" s="178" t="str">
        <f>IF($AF163="","",VLOOKUP($AF163,NANS取り込みシート!$A:$P,6,FALSE))</f>
        <v/>
      </c>
      <c r="AL163" s="178" t="str">
        <f>IF($AF163="","",VLOOKUP($AF163,NANS取り込みシート!$A:$P,7,FALSE))</f>
        <v/>
      </c>
      <c r="AM163" s="178"/>
      <c r="AN163" s="178" t="str">
        <f>IF($AF163="","",VLOOKUP($AF163,NANS取り込みシート!$A:$P,9,FALSE))</f>
        <v/>
      </c>
      <c r="AO163" s="178" t="str">
        <f>IF($AF163="","",VLOOKUP($AF163,NANS取り込みシート!$A:$P,10,FALSE))</f>
        <v/>
      </c>
      <c r="AP163" s="178" t="str">
        <f>IF($AF163="","",VLOOKUP($AF163,NANS取り込みシート!$A:$P,11,FALSE))</f>
        <v/>
      </c>
      <c r="AQ163" s="178" t="str">
        <f>IF($AF163="","",VLOOKUP($AF163,NANS取り込みシート!$A:$P,12,FALSE))</f>
        <v/>
      </c>
      <c r="AR163" s="178" t="str">
        <f>IF($AF163="","",VLOOKUP($AF163,NANS取り込みシート!$A:$P,13,FALSE))</f>
        <v/>
      </c>
      <c r="AS163" s="265" t="str">
        <f>IF($AF163="","",VLOOKUP($AF163,NANS取り込みシート!$A:$P,14,FALSE))</f>
        <v/>
      </c>
      <c r="AT163" s="178" t="str">
        <f>IF($AF163="","",VLOOKUP($AF163,NANS取り込みシート!$A:$P,15,FALSE))</f>
        <v/>
      </c>
      <c r="AU163" s="265" t="str">
        <f>IF($AF163="","",VLOOKUP($AF163,NANS取り込みシート!$A:$P,16,FALSE))</f>
        <v/>
      </c>
      <c r="AV163" s="178" t="str">
        <f>IF(データとりまとめシート!$E182="","",データとりまとめシート!$E182)</f>
        <v/>
      </c>
      <c r="AW163" s="264" t="str">
        <f>IF(データとりまとめシート!$G182="","",データとりまとめシート!$G182)</f>
        <v/>
      </c>
      <c r="AX163" s="178" t="str">
        <f t="shared" si="24"/>
        <v/>
      </c>
      <c r="AY163" s="178" t="str">
        <f t="shared" si="25"/>
        <v/>
      </c>
      <c r="AZ163" s="178" t="str">
        <f>IF(データとりまとめシート!$I182="","",データとりまとめシート!$I182)</f>
        <v/>
      </c>
      <c r="BA163" s="264" t="str">
        <f>IF(データとりまとめシート!$K182="","",データとりまとめシート!$K182)</f>
        <v/>
      </c>
      <c r="BB163" s="178" t="str">
        <f t="shared" si="26"/>
        <v/>
      </c>
      <c r="BC163" s="178" t="str">
        <f t="shared" si="27"/>
        <v/>
      </c>
      <c r="BD163" s="178" t="str">
        <f>IF($AF163="","",IF(COUNTIF(データとりまとめシート!$B$12:$B$17,NANS取り込みシート!$AF163)=1,データとりまとめシート!$W$24,IF(COUNTIF(データとりまとめシート!$B$3:$B$8,NANS取り込みシート!$AF163)=1,データとりまとめシート!$W$25,IF(COUNTIF(データとりまとめシート!$H$12:$H$17,NANS取り込みシート!$AF163)=1,データとりまとめシート!$W$26,IF(COUNTIF(データとりまとめシート!$H$3:$H$8,NANS取り込みシート!$AF163)=1,データとりまとめシート!$W$27,"")))))</f>
        <v/>
      </c>
      <c r="BE163" s="264" t="str">
        <f>IF(BD163=データとりまとめシート!$W$24,IF(データとりまとめシート!$E$12="","",データとりまとめシート!$E$12),"")&amp;IF(BD163=データとりまとめシート!$W$25,IF(データとりまとめシート!$E$3="","",データとりまとめシート!$E$3),"")&amp;IF(BD163=データとりまとめシート!$W$26,IF(データとりまとめシート!$K$12="","",データとりまとめシート!$K$12),"")&amp;IF(BD163=データとりまとめシート!$W$27,IF(データとりまとめシート!$K$3="","",データとりまとめシート!$K$3),"")</f>
        <v/>
      </c>
      <c r="BF163" s="178" t="str">
        <f t="shared" si="28"/>
        <v/>
      </c>
      <c r="BG163" s="178" t="str">
        <f t="shared" si="29"/>
        <v/>
      </c>
    </row>
    <row r="164" spans="1:59">
      <c r="A164" s="178" t="str">
        <f>IF(選手情報入力シート!A164="","",選手情報入力シート!A164)</f>
        <v/>
      </c>
      <c r="B164" s="178" t="str">
        <f>IF($A164="","",所属情報入力シート!$A$2)</f>
        <v/>
      </c>
      <c r="C164" s="178"/>
      <c r="D164" s="178"/>
      <c r="E164" s="178" t="str">
        <f>IF($A164="","",VLOOKUP($A164,選手情報入力シート!$A$3:$M$246,2,FALSE))</f>
        <v/>
      </c>
      <c r="F164" s="178" t="str">
        <f>IF($A164="","",VLOOKUP($A164,選手情報入力シート!$A$3:$M$246,3,FALSE)&amp;" "&amp;VLOOKUP($A164,選手情報入力シート!$A$3:$M$246,4,FALSE))</f>
        <v/>
      </c>
      <c r="G164" s="178" t="str">
        <f>IF($A164="","",ASC(VLOOKUP($A164,選手情報入力シート!$A$3:$M$246,5,FALSE)))</f>
        <v/>
      </c>
      <c r="H164" s="178"/>
      <c r="I164" s="178" t="str">
        <f>IF($A164="","",ASC(VLOOKUP($A164,選手情報入力シート!$A$3:$M$246,6,FALSE)))</f>
        <v/>
      </c>
      <c r="J164" s="178" t="str">
        <f>IF($A164="","",VLOOKUP($A164,選手情報入力シート!$A$3:$M$246,7,FALSE))</f>
        <v/>
      </c>
      <c r="K164" s="178" t="str">
        <f>IF($A164="","",VLOOKUP($A164,選手情報入力シート!$A$3:$M$246,8,FALSE))</f>
        <v/>
      </c>
      <c r="L164" s="178" t="str">
        <f>IF($A164="","",VLOOKUP($A164,選手情報入力シート!$A$3:$M$246,9,FALSE))</f>
        <v/>
      </c>
      <c r="M164" s="178" t="str">
        <f>IF($A164="","",YEAR(VLOOKUP($A164,選手情報入力シート!$A$3:$M$246,10,FALSE)))</f>
        <v/>
      </c>
      <c r="N164" s="265" t="str">
        <f>IF($A164="","",IF(MONTH(VLOOKUP($A164,選手情報入力シート!$A$3:$M$246,10,FALSE))&lt;10,"0"&amp;MONTH(VLOOKUP($A164,選手情報入力シート!$A$3:$M$246,10,FALSE))*100+DAY(VLOOKUP($A164,選手情報入力シート!$A$3:$M$246,10,FALSE)),MONTH(VLOOKUP($A164,選手情報入力シート!$A$3:$M$246,10,FALSE))*100+DAY(VLOOKUP($A164,選手情報入力シート!$A$3:$M$246,10,FALSE))))</f>
        <v/>
      </c>
      <c r="O164" s="178" t="str">
        <f>IF($A164="","",VLOOKUP($A164,選手情報入力シート!$A$3:$M$246,12,FALSE))</f>
        <v/>
      </c>
      <c r="P164" s="178" t="str">
        <f>IF($A164="","",VLOOKUP($A164,選手情報入力シート!$A$3:$M$246,11,FALSE))</f>
        <v/>
      </c>
      <c r="AF164" s="178" t="str">
        <f>IF(データとりまとめシート!$A183="","",データとりまとめシート!$A183)</f>
        <v/>
      </c>
      <c r="AG164" s="178" t="str">
        <f>IF($AF164="","",VLOOKUP($AF164,NANS取り込みシート!$A:$P,2,FALSE))</f>
        <v/>
      </c>
      <c r="AH164" s="178"/>
      <c r="AI164" s="178"/>
      <c r="AJ164" s="178" t="str">
        <f>IF($AF164="","",VLOOKUP($AF164,NANS取り込みシート!$A:$P,5,FALSE))</f>
        <v/>
      </c>
      <c r="AK164" s="178" t="str">
        <f>IF($AF164="","",VLOOKUP($AF164,NANS取り込みシート!$A:$P,6,FALSE))</f>
        <v/>
      </c>
      <c r="AL164" s="178" t="str">
        <f>IF($AF164="","",VLOOKUP($AF164,NANS取り込みシート!$A:$P,7,FALSE))</f>
        <v/>
      </c>
      <c r="AM164" s="178"/>
      <c r="AN164" s="178" t="str">
        <f>IF($AF164="","",VLOOKUP($AF164,NANS取り込みシート!$A:$P,9,FALSE))</f>
        <v/>
      </c>
      <c r="AO164" s="178" t="str">
        <f>IF($AF164="","",VLOOKUP($AF164,NANS取り込みシート!$A:$P,10,FALSE))</f>
        <v/>
      </c>
      <c r="AP164" s="178" t="str">
        <f>IF($AF164="","",VLOOKUP($AF164,NANS取り込みシート!$A:$P,11,FALSE))</f>
        <v/>
      </c>
      <c r="AQ164" s="178" t="str">
        <f>IF($AF164="","",VLOOKUP($AF164,NANS取り込みシート!$A:$P,12,FALSE))</f>
        <v/>
      </c>
      <c r="AR164" s="178" t="str">
        <f>IF($AF164="","",VLOOKUP($AF164,NANS取り込みシート!$A:$P,13,FALSE))</f>
        <v/>
      </c>
      <c r="AS164" s="265" t="str">
        <f>IF($AF164="","",VLOOKUP($AF164,NANS取り込みシート!$A:$P,14,FALSE))</f>
        <v/>
      </c>
      <c r="AT164" s="178" t="str">
        <f>IF($AF164="","",VLOOKUP($AF164,NANS取り込みシート!$A:$P,15,FALSE))</f>
        <v/>
      </c>
      <c r="AU164" s="265" t="str">
        <f>IF($AF164="","",VLOOKUP($AF164,NANS取り込みシート!$A:$P,16,FALSE))</f>
        <v/>
      </c>
      <c r="AV164" s="178" t="str">
        <f>IF(データとりまとめシート!$E183="","",データとりまとめシート!$E183)</f>
        <v/>
      </c>
      <c r="AW164" s="264" t="str">
        <f>IF(データとりまとめシート!$G183="","",データとりまとめシート!$G183)</f>
        <v/>
      </c>
      <c r="AX164" s="178" t="str">
        <f t="shared" si="24"/>
        <v/>
      </c>
      <c r="AY164" s="178" t="str">
        <f t="shared" si="25"/>
        <v/>
      </c>
      <c r="AZ164" s="178" t="str">
        <f>IF(データとりまとめシート!$I183="","",データとりまとめシート!$I183)</f>
        <v/>
      </c>
      <c r="BA164" s="264" t="str">
        <f>IF(データとりまとめシート!$K183="","",データとりまとめシート!$K183)</f>
        <v/>
      </c>
      <c r="BB164" s="178" t="str">
        <f t="shared" si="26"/>
        <v/>
      </c>
      <c r="BC164" s="178" t="str">
        <f t="shared" si="27"/>
        <v/>
      </c>
      <c r="BD164" s="178" t="str">
        <f>IF($AF164="","",IF(COUNTIF(データとりまとめシート!$B$12:$B$17,NANS取り込みシート!$AF164)=1,データとりまとめシート!$W$24,IF(COUNTIF(データとりまとめシート!$B$3:$B$8,NANS取り込みシート!$AF164)=1,データとりまとめシート!$W$25,IF(COUNTIF(データとりまとめシート!$H$12:$H$17,NANS取り込みシート!$AF164)=1,データとりまとめシート!$W$26,IF(COUNTIF(データとりまとめシート!$H$3:$H$8,NANS取り込みシート!$AF164)=1,データとりまとめシート!$W$27,"")))))</f>
        <v/>
      </c>
      <c r="BE164" s="264" t="str">
        <f>IF(BD164=データとりまとめシート!$W$24,IF(データとりまとめシート!$E$12="","",データとりまとめシート!$E$12),"")&amp;IF(BD164=データとりまとめシート!$W$25,IF(データとりまとめシート!$E$3="","",データとりまとめシート!$E$3),"")&amp;IF(BD164=データとりまとめシート!$W$26,IF(データとりまとめシート!$K$12="","",データとりまとめシート!$K$12),"")&amp;IF(BD164=データとりまとめシート!$W$27,IF(データとりまとめシート!$K$3="","",データとりまとめシート!$K$3),"")</f>
        <v/>
      </c>
      <c r="BF164" s="178" t="str">
        <f t="shared" si="28"/>
        <v/>
      </c>
      <c r="BG164" s="178" t="str">
        <f t="shared" si="29"/>
        <v/>
      </c>
    </row>
    <row r="165" spans="1:59">
      <c r="A165" s="178" t="str">
        <f>IF(選手情報入力シート!A165="","",選手情報入力シート!A165)</f>
        <v/>
      </c>
      <c r="B165" s="178" t="str">
        <f>IF($A165="","",所属情報入力シート!$A$2)</f>
        <v/>
      </c>
      <c r="C165" s="178"/>
      <c r="D165" s="178"/>
      <c r="E165" s="178" t="str">
        <f>IF($A165="","",VLOOKUP($A165,選手情報入力シート!$A$3:$M$246,2,FALSE))</f>
        <v/>
      </c>
      <c r="F165" s="178" t="str">
        <f>IF($A165="","",VLOOKUP($A165,選手情報入力シート!$A$3:$M$246,3,FALSE)&amp;" "&amp;VLOOKUP($A165,選手情報入力シート!$A$3:$M$246,4,FALSE))</f>
        <v/>
      </c>
      <c r="G165" s="178" t="str">
        <f>IF($A165="","",ASC(VLOOKUP($A165,選手情報入力シート!$A$3:$M$246,5,FALSE)))</f>
        <v/>
      </c>
      <c r="H165" s="178"/>
      <c r="I165" s="178" t="str">
        <f>IF($A165="","",ASC(VLOOKUP($A165,選手情報入力シート!$A$3:$M$246,6,FALSE)))</f>
        <v/>
      </c>
      <c r="J165" s="178" t="str">
        <f>IF($A165="","",VLOOKUP($A165,選手情報入力シート!$A$3:$M$246,7,FALSE))</f>
        <v/>
      </c>
      <c r="K165" s="178" t="str">
        <f>IF($A165="","",VLOOKUP($A165,選手情報入力シート!$A$3:$M$246,8,FALSE))</f>
        <v/>
      </c>
      <c r="L165" s="178" t="str">
        <f>IF($A165="","",VLOOKUP($A165,選手情報入力シート!$A$3:$M$246,9,FALSE))</f>
        <v/>
      </c>
      <c r="M165" s="178" t="str">
        <f>IF($A165="","",YEAR(VLOOKUP($A165,選手情報入力シート!$A$3:$M$246,10,FALSE)))</f>
        <v/>
      </c>
      <c r="N165" s="265" t="str">
        <f>IF($A165="","",IF(MONTH(VLOOKUP($A165,選手情報入力シート!$A$3:$M$246,10,FALSE))&lt;10,"0"&amp;MONTH(VLOOKUP($A165,選手情報入力シート!$A$3:$M$246,10,FALSE))*100+DAY(VLOOKUP($A165,選手情報入力シート!$A$3:$M$246,10,FALSE)),MONTH(VLOOKUP($A165,選手情報入力シート!$A$3:$M$246,10,FALSE))*100+DAY(VLOOKUP($A165,選手情報入力シート!$A$3:$M$246,10,FALSE))))</f>
        <v/>
      </c>
      <c r="O165" s="178" t="str">
        <f>IF($A165="","",VLOOKUP($A165,選手情報入力シート!$A$3:$M$246,12,FALSE))</f>
        <v/>
      </c>
      <c r="P165" s="178" t="str">
        <f>IF($A165="","",VLOOKUP($A165,選手情報入力シート!$A$3:$M$246,11,FALSE))</f>
        <v/>
      </c>
      <c r="AF165" s="178" t="str">
        <f>IF(データとりまとめシート!$A184="","",データとりまとめシート!$A184)</f>
        <v/>
      </c>
      <c r="AG165" s="178" t="str">
        <f>IF($AF165="","",VLOOKUP($AF165,NANS取り込みシート!$A:$P,2,FALSE))</f>
        <v/>
      </c>
      <c r="AH165" s="178"/>
      <c r="AI165" s="178"/>
      <c r="AJ165" s="178" t="str">
        <f>IF($AF165="","",VLOOKUP($AF165,NANS取り込みシート!$A:$P,5,FALSE))</f>
        <v/>
      </c>
      <c r="AK165" s="178" t="str">
        <f>IF($AF165="","",VLOOKUP($AF165,NANS取り込みシート!$A:$P,6,FALSE))</f>
        <v/>
      </c>
      <c r="AL165" s="178" t="str">
        <f>IF($AF165="","",VLOOKUP($AF165,NANS取り込みシート!$A:$P,7,FALSE))</f>
        <v/>
      </c>
      <c r="AM165" s="178"/>
      <c r="AN165" s="178" t="str">
        <f>IF($AF165="","",VLOOKUP($AF165,NANS取り込みシート!$A:$P,9,FALSE))</f>
        <v/>
      </c>
      <c r="AO165" s="178" t="str">
        <f>IF($AF165="","",VLOOKUP($AF165,NANS取り込みシート!$A:$P,10,FALSE))</f>
        <v/>
      </c>
      <c r="AP165" s="178" t="str">
        <f>IF($AF165="","",VLOOKUP($AF165,NANS取り込みシート!$A:$P,11,FALSE))</f>
        <v/>
      </c>
      <c r="AQ165" s="178" t="str">
        <f>IF($AF165="","",VLOOKUP($AF165,NANS取り込みシート!$A:$P,12,FALSE))</f>
        <v/>
      </c>
      <c r="AR165" s="178" t="str">
        <f>IF($AF165="","",VLOOKUP($AF165,NANS取り込みシート!$A:$P,13,FALSE))</f>
        <v/>
      </c>
      <c r="AS165" s="265" t="str">
        <f>IF($AF165="","",VLOOKUP($AF165,NANS取り込みシート!$A:$P,14,FALSE))</f>
        <v/>
      </c>
      <c r="AT165" s="178" t="str">
        <f>IF($AF165="","",VLOOKUP($AF165,NANS取り込みシート!$A:$P,15,FALSE))</f>
        <v/>
      </c>
      <c r="AU165" s="265" t="str">
        <f>IF($AF165="","",VLOOKUP($AF165,NANS取り込みシート!$A:$P,16,FALSE))</f>
        <v/>
      </c>
      <c r="AV165" s="178" t="str">
        <f>IF(データとりまとめシート!$E184="","",データとりまとめシート!$E184)</f>
        <v/>
      </c>
      <c r="AW165" s="264" t="str">
        <f>IF(データとりまとめシート!$G184="","",データとりまとめシート!$G184)</f>
        <v/>
      </c>
      <c r="AX165" s="178" t="str">
        <f t="shared" si="24"/>
        <v/>
      </c>
      <c r="AY165" s="178" t="str">
        <f t="shared" si="25"/>
        <v/>
      </c>
      <c r="AZ165" s="178" t="str">
        <f>IF(データとりまとめシート!$I184="","",データとりまとめシート!$I184)</f>
        <v/>
      </c>
      <c r="BA165" s="264" t="str">
        <f>IF(データとりまとめシート!$K184="","",データとりまとめシート!$K184)</f>
        <v/>
      </c>
      <c r="BB165" s="178" t="str">
        <f t="shared" si="26"/>
        <v/>
      </c>
      <c r="BC165" s="178" t="str">
        <f t="shared" si="27"/>
        <v/>
      </c>
      <c r="BD165" s="178" t="str">
        <f>IF($AF165="","",IF(COUNTIF(データとりまとめシート!$B$12:$B$17,NANS取り込みシート!$AF165)=1,データとりまとめシート!$W$24,IF(COUNTIF(データとりまとめシート!$B$3:$B$8,NANS取り込みシート!$AF165)=1,データとりまとめシート!$W$25,IF(COUNTIF(データとりまとめシート!$H$12:$H$17,NANS取り込みシート!$AF165)=1,データとりまとめシート!$W$26,IF(COUNTIF(データとりまとめシート!$H$3:$H$8,NANS取り込みシート!$AF165)=1,データとりまとめシート!$W$27,"")))))</f>
        <v/>
      </c>
      <c r="BE165" s="264" t="str">
        <f>IF(BD165=データとりまとめシート!$W$24,IF(データとりまとめシート!$E$12="","",データとりまとめシート!$E$12),"")&amp;IF(BD165=データとりまとめシート!$W$25,IF(データとりまとめシート!$E$3="","",データとりまとめシート!$E$3),"")&amp;IF(BD165=データとりまとめシート!$W$26,IF(データとりまとめシート!$K$12="","",データとりまとめシート!$K$12),"")&amp;IF(BD165=データとりまとめシート!$W$27,IF(データとりまとめシート!$K$3="","",データとりまとめシート!$K$3),"")</f>
        <v/>
      </c>
      <c r="BF165" s="178" t="str">
        <f t="shared" si="28"/>
        <v/>
      </c>
      <c r="BG165" s="178" t="str">
        <f t="shared" si="29"/>
        <v/>
      </c>
    </row>
    <row r="166" spans="1:59">
      <c r="A166" s="178" t="str">
        <f>IF(選手情報入力シート!A166="","",選手情報入力シート!A166)</f>
        <v/>
      </c>
      <c r="B166" s="178" t="str">
        <f>IF($A166="","",所属情報入力シート!$A$2)</f>
        <v/>
      </c>
      <c r="C166" s="178"/>
      <c r="D166" s="178"/>
      <c r="E166" s="178" t="str">
        <f>IF($A166="","",VLOOKUP($A166,選手情報入力シート!$A$3:$M$246,2,FALSE))</f>
        <v/>
      </c>
      <c r="F166" s="178" t="str">
        <f>IF($A166="","",VLOOKUP($A166,選手情報入力シート!$A$3:$M$246,3,FALSE)&amp;" "&amp;VLOOKUP($A166,選手情報入力シート!$A$3:$M$246,4,FALSE))</f>
        <v/>
      </c>
      <c r="G166" s="178" t="str">
        <f>IF($A166="","",ASC(VLOOKUP($A166,選手情報入力シート!$A$3:$M$246,5,FALSE)))</f>
        <v/>
      </c>
      <c r="H166" s="178"/>
      <c r="I166" s="178" t="str">
        <f>IF($A166="","",ASC(VLOOKUP($A166,選手情報入力シート!$A$3:$M$246,6,FALSE)))</f>
        <v/>
      </c>
      <c r="J166" s="178" t="str">
        <f>IF($A166="","",VLOOKUP($A166,選手情報入力シート!$A$3:$M$246,7,FALSE))</f>
        <v/>
      </c>
      <c r="K166" s="178" t="str">
        <f>IF($A166="","",VLOOKUP($A166,選手情報入力シート!$A$3:$M$246,8,FALSE))</f>
        <v/>
      </c>
      <c r="L166" s="178" t="str">
        <f>IF($A166="","",VLOOKUP($A166,選手情報入力シート!$A$3:$M$246,9,FALSE))</f>
        <v/>
      </c>
      <c r="M166" s="178" t="str">
        <f>IF($A166="","",YEAR(VLOOKUP($A166,選手情報入力シート!$A$3:$M$246,10,FALSE)))</f>
        <v/>
      </c>
      <c r="N166" s="265" t="str">
        <f>IF($A166="","",IF(MONTH(VLOOKUP($A166,選手情報入力シート!$A$3:$M$246,10,FALSE))&lt;10,"0"&amp;MONTH(VLOOKUP($A166,選手情報入力シート!$A$3:$M$246,10,FALSE))*100+DAY(VLOOKUP($A166,選手情報入力シート!$A$3:$M$246,10,FALSE)),MONTH(VLOOKUP($A166,選手情報入力シート!$A$3:$M$246,10,FALSE))*100+DAY(VLOOKUP($A166,選手情報入力シート!$A$3:$M$246,10,FALSE))))</f>
        <v/>
      </c>
      <c r="O166" s="178" t="str">
        <f>IF($A166="","",VLOOKUP($A166,選手情報入力シート!$A$3:$M$246,12,FALSE))</f>
        <v/>
      </c>
      <c r="P166" s="178" t="str">
        <f>IF($A166="","",VLOOKUP($A166,選手情報入力シート!$A$3:$M$246,11,FALSE))</f>
        <v/>
      </c>
      <c r="AF166" s="178" t="str">
        <f>IF(データとりまとめシート!$A185="","",データとりまとめシート!$A185)</f>
        <v/>
      </c>
      <c r="AG166" s="178" t="str">
        <f>IF($AF166="","",VLOOKUP($AF166,NANS取り込みシート!$A:$P,2,FALSE))</f>
        <v/>
      </c>
      <c r="AH166" s="178"/>
      <c r="AI166" s="178"/>
      <c r="AJ166" s="178" t="str">
        <f>IF($AF166="","",VLOOKUP($AF166,NANS取り込みシート!$A:$P,5,FALSE))</f>
        <v/>
      </c>
      <c r="AK166" s="178" t="str">
        <f>IF($AF166="","",VLOOKUP($AF166,NANS取り込みシート!$A:$P,6,FALSE))</f>
        <v/>
      </c>
      <c r="AL166" s="178" t="str">
        <f>IF($AF166="","",VLOOKUP($AF166,NANS取り込みシート!$A:$P,7,FALSE))</f>
        <v/>
      </c>
      <c r="AM166" s="178"/>
      <c r="AN166" s="178" t="str">
        <f>IF($AF166="","",VLOOKUP($AF166,NANS取り込みシート!$A:$P,9,FALSE))</f>
        <v/>
      </c>
      <c r="AO166" s="178" t="str">
        <f>IF($AF166="","",VLOOKUP($AF166,NANS取り込みシート!$A:$P,10,FALSE))</f>
        <v/>
      </c>
      <c r="AP166" s="178" t="str">
        <f>IF($AF166="","",VLOOKUP($AF166,NANS取り込みシート!$A:$P,11,FALSE))</f>
        <v/>
      </c>
      <c r="AQ166" s="178" t="str">
        <f>IF($AF166="","",VLOOKUP($AF166,NANS取り込みシート!$A:$P,12,FALSE))</f>
        <v/>
      </c>
      <c r="AR166" s="178" t="str">
        <f>IF($AF166="","",VLOOKUP($AF166,NANS取り込みシート!$A:$P,13,FALSE))</f>
        <v/>
      </c>
      <c r="AS166" s="265" t="str">
        <f>IF($AF166="","",VLOOKUP($AF166,NANS取り込みシート!$A:$P,14,FALSE))</f>
        <v/>
      </c>
      <c r="AT166" s="178" t="str">
        <f>IF($AF166="","",VLOOKUP($AF166,NANS取り込みシート!$A:$P,15,FALSE))</f>
        <v/>
      </c>
      <c r="AU166" s="265" t="str">
        <f>IF($AF166="","",VLOOKUP($AF166,NANS取り込みシート!$A:$P,16,FALSE))</f>
        <v/>
      </c>
      <c r="AV166" s="178" t="str">
        <f>IF(データとりまとめシート!$E185="","",データとりまとめシート!$E185)</f>
        <v/>
      </c>
      <c r="AW166" s="264" t="str">
        <f>IF(データとりまとめシート!$G185="","",データとりまとめシート!$G185)</f>
        <v/>
      </c>
      <c r="AX166" s="178" t="str">
        <f t="shared" si="24"/>
        <v/>
      </c>
      <c r="AY166" s="178" t="str">
        <f t="shared" si="25"/>
        <v/>
      </c>
      <c r="AZ166" s="178" t="str">
        <f>IF(データとりまとめシート!$I185="","",データとりまとめシート!$I185)</f>
        <v/>
      </c>
      <c r="BA166" s="264" t="str">
        <f>IF(データとりまとめシート!$K185="","",データとりまとめシート!$K185)</f>
        <v/>
      </c>
      <c r="BB166" s="178" t="str">
        <f t="shared" si="26"/>
        <v/>
      </c>
      <c r="BC166" s="178" t="str">
        <f t="shared" si="27"/>
        <v/>
      </c>
      <c r="BD166" s="178" t="str">
        <f>IF($AF166="","",IF(COUNTIF(データとりまとめシート!$B$12:$B$17,NANS取り込みシート!$AF166)=1,データとりまとめシート!$W$24,IF(COUNTIF(データとりまとめシート!$B$3:$B$8,NANS取り込みシート!$AF166)=1,データとりまとめシート!$W$25,IF(COUNTIF(データとりまとめシート!$H$12:$H$17,NANS取り込みシート!$AF166)=1,データとりまとめシート!$W$26,IF(COUNTIF(データとりまとめシート!$H$3:$H$8,NANS取り込みシート!$AF166)=1,データとりまとめシート!$W$27,"")))))</f>
        <v/>
      </c>
      <c r="BE166" s="264" t="str">
        <f>IF(BD166=データとりまとめシート!$W$24,IF(データとりまとめシート!$E$12="","",データとりまとめシート!$E$12),"")&amp;IF(BD166=データとりまとめシート!$W$25,IF(データとりまとめシート!$E$3="","",データとりまとめシート!$E$3),"")&amp;IF(BD166=データとりまとめシート!$W$26,IF(データとりまとめシート!$K$12="","",データとりまとめシート!$K$12),"")&amp;IF(BD166=データとりまとめシート!$W$27,IF(データとりまとめシート!$K$3="","",データとりまとめシート!$K$3),"")</f>
        <v/>
      </c>
      <c r="BF166" s="178" t="str">
        <f t="shared" si="28"/>
        <v/>
      </c>
      <c r="BG166" s="178" t="str">
        <f t="shared" si="29"/>
        <v/>
      </c>
    </row>
    <row r="167" spans="1:59">
      <c r="A167" s="178" t="str">
        <f>IF(選手情報入力シート!A167="","",選手情報入力シート!A167)</f>
        <v/>
      </c>
      <c r="B167" s="178" t="str">
        <f>IF($A167="","",所属情報入力シート!$A$2)</f>
        <v/>
      </c>
      <c r="C167" s="178"/>
      <c r="D167" s="178"/>
      <c r="E167" s="178" t="str">
        <f>IF($A167="","",VLOOKUP($A167,選手情報入力シート!$A$3:$M$246,2,FALSE))</f>
        <v/>
      </c>
      <c r="F167" s="178" t="str">
        <f>IF($A167="","",VLOOKUP($A167,選手情報入力シート!$A$3:$M$246,3,FALSE)&amp;" "&amp;VLOOKUP($A167,選手情報入力シート!$A$3:$M$246,4,FALSE))</f>
        <v/>
      </c>
      <c r="G167" s="178" t="str">
        <f>IF($A167="","",ASC(VLOOKUP($A167,選手情報入力シート!$A$3:$M$246,5,FALSE)))</f>
        <v/>
      </c>
      <c r="H167" s="178"/>
      <c r="I167" s="178" t="str">
        <f>IF($A167="","",ASC(VLOOKUP($A167,選手情報入力シート!$A$3:$M$246,6,FALSE)))</f>
        <v/>
      </c>
      <c r="J167" s="178" t="str">
        <f>IF($A167="","",VLOOKUP($A167,選手情報入力シート!$A$3:$M$246,7,FALSE))</f>
        <v/>
      </c>
      <c r="K167" s="178" t="str">
        <f>IF($A167="","",VLOOKUP($A167,選手情報入力シート!$A$3:$M$246,8,FALSE))</f>
        <v/>
      </c>
      <c r="L167" s="178" t="str">
        <f>IF($A167="","",VLOOKUP($A167,選手情報入力シート!$A$3:$M$246,9,FALSE))</f>
        <v/>
      </c>
      <c r="M167" s="178" t="str">
        <f>IF($A167="","",YEAR(VLOOKUP($A167,選手情報入力シート!$A$3:$M$246,10,FALSE)))</f>
        <v/>
      </c>
      <c r="N167" s="265" t="str">
        <f>IF($A167="","",IF(MONTH(VLOOKUP($A167,選手情報入力シート!$A$3:$M$246,10,FALSE))&lt;10,"0"&amp;MONTH(VLOOKUP($A167,選手情報入力シート!$A$3:$M$246,10,FALSE))*100+DAY(VLOOKUP($A167,選手情報入力シート!$A$3:$M$246,10,FALSE)),MONTH(VLOOKUP($A167,選手情報入力シート!$A$3:$M$246,10,FALSE))*100+DAY(VLOOKUP($A167,選手情報入力シート!$A$3:$M$246,10,FALSE))))</f>
        <v/>
      </c>
      <c r="O167" s="178" t="str">
        <f>IF($A167="","",VLOOKUP($A167,選手情報入力シート!$A$3:$M$246,12,FALSE))</f>
        <v/>
      </c>
      <c r="P167" s="178" t="str">
        <f>IF($A167="","",VLOOKUP($A167,選手情報入力シート!$A$3:$M$246,11,FALSE))</f>
        <v/>
      </c>
      <c r="AF167" s="178" t="str">
        <f>IF(データとりまとめシート!$A186="","",データとりまとめシート!$A186)</f>
        <v/>
      </c>
      <c r="AG167" s="178" t="str">
        <f>IF($AF167="","",VLOOKUP($AF167,NANS取り込みシート!$A:$P,2,FALSE))</f>
        <v/>
      </c>
      <c r="AH167" s="178"/>
      <c r="AI167" s="178"/>
      <c r="AJ167" s="178" t="str">
        <f>IF($AF167="","",VLOOKUP($AF167,NANS取り込みシート!$A:$P,5,FALSE))</f>
        <v/>
      </c>
      <c r="AK167" s="178" t="str">
        <f>IF($AF167="","",VLOOKUP($AF167,NANS取り込みシート!$A:$P,6,FALSE))</f>
        <v/>
      </c>
      <c r="AL167" s="178" t="str">
        <f>IF($AF167="","",VLOOKUP($AF167,NANS取り込みシート!$A:$P,7,FALSE))</f>
        <v/>
      </c>
      <c r="AM167" s="178"/>
      <c r="AN167" s="178" t="str">
        <f>IF($AF167="","",VLOOKUP($AF167,NANS取り込みシート!$A:$P,9,FALSE))</f>
        <v/>
      </c>
      <c r="AO167" s="178" t="str">
        <f>IF($AF167="","",VLOOKUP($AF167,NANS取り込みシート!$A:$P,10,FALSE))</f>
        <v/>
      </c>
      <c r="AP167" s="178" t="str">
        <f>IF($AF167="","",VLOOKUP($AF167,NANS取り込みシート!$A:$P,11,FALSE))</f>
        <v/>
      </c>
      <c r="AQ167" s="178" t="str">
        <f>IF($AF167="","",VLOOKUP($AF167,NANS取り込みシート!$A:$P,12,FALSE))</f>
        <v/>
      </c>
      <c r="AR167" s="178" t="str">
        <f>IF($AF167="","",VLOOKUP($AF167,NANS取り込みシート!$A:$P,13,FALSE))</f>
        <v/>
      </c>
      <c r="AS167" s="265" t="str">
        <f>IF($AF167="","",VLOOKUP($AF167,NANS取り込みシート!$A:$P,14,FALSE))</f>
        <v/>
      </c>
      <c r="AT167" s="178" t="str">
        <f>IF($AF167="","",VLOOKUP($AF167,NANS取り込みシート!$A:$P,15,FALSE))</f>
        <v/>
      </c>
      <c r="AU167" s="265" t="str">
        <f>IF($AF167="","",VLOOKUP($AF167,NANS取り込みシート!$A:$P,16,FALSE))</f>
        <v/>
      </c>
      <c r="AV167" s="178" t="str">
        <f>IF(データとりまとめシート!$E186="","",データとりまとめシート!$E186)</f>
        <v/>
      </c>
      <c r="AW167" s="264" t="str">
        <f>IF(データとりまとめシート!$G186="","",データとりまとめシート!$G186)</f>
        <v/>
      </c>
      <c r="AX167" s="178" t="str">
        <f t="shared" si="24"/>
        <v/>
      </c>
      <c r="AY167" s="178" t="str">
        <f t="shared" si="25"/>
        <v/>
      </c>
      <c r="AZ167" s="178" t="str">
        <f>IF(データとりまとめシート!$I186="","",データとりまとめシート!$I186)</f>
        <v/>
      </c>
      <c r="BA167" s="264" t="str">
        <f>IF(データとりまとめシート!$K186="","",データとりまとめシート!$K186)</f>
        <v/>
      </c>
      <c r="BB167" s="178" t="str">
        <f t="shared" si="26"/>
        <v/>
      </c>
      <c r="BC167" s="178" t="str">
        <f t="shared" si="27"/>
        <v/>
      </c>
      <c r="BD167" s="178" t="str">
        <f>IF($AF167="","",IF(COUNTIF(データとりまとめシート!$B$12:$B$17,NANS取り込みシート!$AF167)=1,データとりまとめシート!$W$24,IF(COUNTIF(データとりまとめシート!$B$3:$B$8,NANS取り込みシート!$AF167)=1,データとりまとめシート!$W$25,IF(COUNTIF(データとりまとめシート!$H$12:$H$17,NANS取り込みシート!$AF167)=1,データとりまとめシート!$W$26,IF(COUNTIF(データとりまとめシート!$H$3:$H$8,NANS取り込みシート!$AF167)=1,データとりまとめシート!$W$27,"")))))</f>
        <v/>
      </c>
      <c r="BE167" s="264" t="str">
        <f>IF(BD167=データとりまとめシート!$W$24,IF(データとりまとめシート!$E$12="","",データとりまとめシート!$E$12),"")&amp;IF(BD167=データとりまとめシート!$W$25,IF(データとりまとめシート!$E$3="","",データとりまとめシート!$E$3),"")&amp;IF(BD167=データとりまとめシート!$W$26,IF(データとりまとめシート!$K$12="","",データとりまとめシート!$K$12),"")&amp;IF(BD167=データとりまとめシート!$W$27,IF(データとりまとめシート!$K$3="","",データとりまとめシート!$K$3),"")</f>
        <v/>
      </c>
      <c r="BF167" s="178" t="str">
        <f t="shared" si="28"/>
        <v/>
      </c>
      <c r="BG167" s="178" t="str">
        <f t="shared" si="29"/>
        <v/>
      </c>
    </row>
    <row r="168" spans="1:59">
      <c r="A168" s="178" t="str">
        <f>IF(選手情報入力シート!A168="","",選手情報入力シート!A168)</f>
        <v/>
      </c>
      <c r="B168" s="178" t="str">
        <f>IF($A168="","",所属情報入力シート!$A$2)</f>
        <v/>
      </c>
      <c r="C168" s="178"/>
      <c r="D168" s="178"/>
      <c r="E168" s="178" t="str">
        <f>IF($A168="","",VLOOKUP($A168,選手情報入力シート!$A$3:$M$246,2,FALSE))</f>
        <v/>
      </c>
      <c r="F168" s="178" t="str">
        <f>IF($A168="","",VLOOKUP($A168,選手情報入力シート!$A$3:$M$246,3,FALSE)&amp;" "&amp;VLOOKUP($A168,選手情報入力シート!$A$3:$M$246,4,FALSE))</f>
        <v/>
      </c>
      <c r="G168" s="178" t="str">
        <f>IF($A168="","",ASC(VLOOKUP($A168,選手情報入力シート!$A$3:$M$246,5,FALSE)))</f>
        <v/>
      </c>
      <c r="H168" s="178"/>
      <c r="I168" s="178" t="str">
        <f>IF($A168="","",ASC(VLOOKUP($A168,選手情報入力シート!$A$3:$M$246,6,FALSE)))</f>
        <v/>
      </c>
      <c r="J168" s="178" t="str">
        <f>IF($A168="","",VLOOKUP($A168,選手情報入力シート!$A$3:$M$246,7,FALSE))</f>
        <v/>
      </c>
      <c r="K168" s="178" t="str">
        <f>IF($A168="","",VLOOKUP($A168,選手情報入力シート!$A$3:$M$246,8,FALSE))</f>
        <v/>
      </c>
      <c r="L168" s="178" t="str">
        <f>IF($A168="","",VLOOKUP($A168,選手情報入力シート!$A$3:$M$246,9,FALSE))</f>
        <v/>
      </c>
      <c r="M168" s="178" t="str">
        <f>IF($A168="","",YEAR(VLOOKUP($A168,選手情報入力シート!$A$3:$M$246,10,FALSE)))</f>
        <v/>
      </c>
      <c r="N168" s="265" t="str">
        <f>IF($A168="","",IF(MONTH(VLOOKUP($A168,選手情報入力シート!$A$3:$M$246,10,FALSE))&lt;10,"0"&amp;MONTH(VLOOKUP($A168,選手情報入力シート!$A$3:$M$246,10,FALSE))*100+DAY(VLOOKUP($A168,選手情報入力シート!$A$3:$M$246,10,FALSE)),MONTH(VLOOKUP($A168,選手情報入力シート!$A$3:$M$246,10,FALSE))*100+DAY(VLOOKUP($A168,選手情報入力シート!$A$3:$M$246,10,FALSE))))</f>
        <v/>
      </c>
      <c r="O168" s="178" t="str">
        <f>IF($A168="","",VLOOKUP($A168,選手情報入力シート!$A$3:$M$246,12,FALSE))</f>
        <v/>
      </c>
      <c r="P168" s="178" t="str">
        <f>IF($A168="","",VLOOKUP($A168,選手情報入力シート!$A$3:$M$246,11,FALSE))</f>
        <v/>
      </c>
      <c r="AF168" s="178" t="str">
        <f>IF(データとりまとめシート!$A187="","",データとりまとめシート!$A187)</f>
        <v/>
      </c>
      <c r="AG168" s="178" t="str">
        <f>IF($AF168="","",VLOOKUP($AF168,NANS取り込みシート!$A:$P,2,FALSE))</f>
        <v/>
      </c>
      <c r="AH168" s="178"/>
      <c r="AI168" s="178"/>
      <c r="AJ168" s="178" t="str">
        <f>IF($AF168="","",VLOOKUP($AF168,NANS取り込みシート!$A:$P,5,FALSE))</f>
        <v/>
      </c>
      <c r="AK168" s="178" t="str">
        <f>IF($AF168="","",VLOOKUP($AF168,NANS取り込みシート!$A:$P,6,FALSE))</f>
        <v/>
      </c>
      <c r="AL168" s="178" t="str">
        <f>IF($AF168="","",VLOOKUP($AF168,NANS取り込みシート!$A:$P,7,FALSE))</f>
        <v/>
      </c>
      <c r="AM168" s="178"/>
      <c r="AN168" s="178" t="str">
        <f>IF($AF168="","",VLOOKUP($AF168,NANS取り込みシート!$A:$P,9,FALSE))</f>
        <v/>
      </c>
      <c r="AO168" s="178" t="str">
        <f>IF($AF168="","",VLOOKUP($AF168,NANS取り込みシート!$A:$P,10,FALSE))</f>
        <v/>
      </c>
      <c r="AP168" s="178" t="str">
        <f>IF($AF168="","",VLOOKUP($AF168,NANS取り込みシート!$A:$P,11,FALSE))</f>
        <v/>
      </c>
      <c r="AQ168" s="178" t="str">
        <f>IF($AF168="","",VLOOKUP($AF168,NANS取り込みシート!$A:$P,12,FALSE))</f>
        <v/>
      </c>
      <c r="AR168" s="178" t="str">
        <f>IF($AF168="","",VLOOKUP($AF168,NANS取り込みシート!$A:$P,13,FALSE))</f>
        <v/>
      </c>
      <c r="AS168" s="265" t="str">
        <f>IF($AF168="","",VLOOKUP($AF168,NANS取り込みシート!$A:$P,14,FALSE))</f>
        <v/>
      </c>
      <c r="AT168" s="178" t="str">
        <f>IF($AF168="","",VLOOKUP($AF168,NANS取り込みシート!$A:$P,15,FALSE))</f>
        <v/>
      </c>
      <c r="AU168" s="265" t="str">
        <f>IF($AF168="","",VLOOKUP($AF168,NANS取り込みシート!$A:$P,16,FALSE))</f>
        <v/>
      </c>
      <c r="AV168" s="178" t="str">
        <f>IF(データとりまとめシート!$E187="","",データとりまとめシート!$E187)</f>
        <v/>
      </c>
      <c r="AW168" s="264" t="str">
        <f>IF(データとりまとめシート!$G187="","",データとりまとめシート!$G187)</f>
        <v/>
      </c>
      <c r="AX168" s="178" t="str">
        <f t="shared" si="24"/>
        <v/>
      </c>
      <c r="AY168" s="178" t="str">
        <f t="shared" si="25"/>
        <v/>
      </c>
      <c r="AZ168" s="178" t="str">
        <f>IF(データとりまとめシート!$I187="","",データとりまとめシート!$I187)</f>
        <v/>
      </c>
      <c r="BA168" s="264" t="str">
        <f>IF(データとりまとめシート!$K187="","",データとりまとめシート!$K187)</f>
        <v/>
      </c>
      <c r="BB168" s="178" t="str">
        <f t="shared" si="26"/>
        <v/>
      </c>
      <c r="BC168" s="178" t="str">
        <f t="shared" si="27"/>
        <v/>
      </c>
      <c r="BD168" s="178" t="str">
        <f>IF($AF168="","",IF(COUNTIF(データとりまとめシート!$B$12:$B$17,NANS取り込みシート!$AF168)=1,データとりまとめシート!$W$24,IF(COUNTIF(データとりまとめシート!$B$3:$B$8,NANS取り込みシート!$AF168)=1,データとりまとめシート!$W$25,IF(COUNTIF(データとりまとめシート!$H$12:$H$17,NANS取り込みシート!$AF168)=1,データとりまとめシート!$W$26,IF(COUNTIF(データとりまとめシート!$H$3:$H$8,NANS取り込みシート!$AF168)=1,データとりまとめシート!$W$27,"")))))</f>
        <v/>
      </c>
      <c r="BE168" s="264" t="str">
        <f>IF(BD168=データとりまとめシート!$W$24,IF(データとりまとめシート!$E$12="","",データとりまとめシート!$E$12),"")&amp;IF(BD168=データとりまとめシート!$W$25,IF(データとりまとめシート!$E$3="","",データとりまとめシート!$E$3),"")&amp;IF(BD168=データとりまとめシート!$W$26,IF(データとりまとめシート!$K$12="","",データとりまとめシート!$K$12),"")&amp;IF(BD168=データとりまとめシート!$W$27,IF(データとりまとめシート!$K$3="","",データとりまとめシート!$K$3),"")</f>
        <v/>
      </c>
      <c r="BF168" s="178" t="str">
        <f t="shared" si="28"/>
        <v/>
      </c>
      <c r="BG168" s="178" t="str">
        <f t="shared" si="29"/>
        <v/>
      </c>
    </row>
    <row r="169" spans="1:59">
      <c r="A169" s="178" t="str">
        <f>IF(選手情報入力シート!A169="","",選手情報入力シート!A169)</f>
        <v/>
      </c>
      <c r="B169" s="178" t="str">
        <f>IF($A169="","",所属情報入力シート!$A$2)</f>
        <v/>
      </c>
      <c r="C169" s="178"/>
      <c r="D169" s="178"/>
      <c r="E169" s="178" t="str">
        <f>IF($A169="","",VLOOKUP($A169,選手情報入力シート!$A$3:$M$246,2,FALSE))</f>
        <v/>
      </c>
      <c r="F169" s="178" t="str">
        <f>IF($A169="","",VLOOKUP($A169,選手情報入力シート!$A$3:$M$246,3,FALSE)&amp;" "&amp;VLOOKUP($A169,選手情報入力シート!$A$3:$M$246,4,FALSE))</f>
        <v/>
      </c>
      <c r="G169" s="178" t="str">
        <f>IF($A169="","",ASC(VLOOKUP($A169,選手情報入力シート!$A$3:$M$246,5,FALSE)))</f>
        <v/>
      </c>
      <c r="H169" s="178"/>
      <c r="I169" s="178" t="str">
        <f>IF($A169="","",ASC(VLOOKUP($A169,選手情報入力シート!$A$3:$M$246,6,FALSE)))</f>
        <v/>
      </c>
      <c r="J169" s="178" t="str">
        <f>IF($A169="","",VLOOKUP($A169,選手情報入力シート!$A$3:$M$246,7,FALSE))</f>
        <v/>
      </c>
      <c r="K169" s="178" t="str">
        <f>IF($A169="","",VLOOKUP($A169,選手情報入力シート!$A$3:$M$246,8,FALSE))</f>
        <v/>
      </c>
      <c r="L169" s="178" t="str">
        <f>IF($A169="","",VLOOKUP($A169,選手情報入力シート!$A$3:$M$246,9,FALSE))</f>
        <v/>
      </c>
      <c r="M169" s="178" t="str">
        <f>IF($A169="","",YEAR(VLOOKUP($A169,選手情報入力シート!$A$3:$M$246,10,FALSE)))</f>
        <v/>
      </c>
      <c r="N169" s="265" t="str">
        <f>IF($A169="","",IF(MONTH(VLOOKUP($A169,選手情報入力シート!$A$3:$M$246,10,FALSE))&lt;10,"0"&amp;MONTH(VLOOKUP($A169,選手情報入力シート!$A$3:$M$246,10,FALSE))*100+DAY(VLOOKUP($A169,選手情報入力シート!$A$3:$M$246,10,FALSE)),MONTH(VLOOKUP($A169,選手情報入力シート!$A$3:$M$246,10,FALSE))*100+DAY(VLOOKUP($A169,選手情報入力シート!$A$3:$M$246,10,FALSE))))</f>
        <v/>
      </c>
      <c r="O169" s="178" t="str">
        <f>IF($A169="","",VLOOKUP($A169,選手情報入力シート!$A$3:$M$246,12,FALSE))</f>
        <v/>
      </c>
      <c r="P169" s="178" t="str">
        <f>IF($A169="","",VLOOKUP($A169,選手情報入力シート!$A$3:$M$246,11,FALSE))</f>
        <v/>
      </c>
      <c r="AF169" s="178" t="str">
        <f>IF(データとりまとめシート!$A188="","",データとりまとめシート!$A188)</f>
        <v/>
      </c>
      <c r="AG169" s="178" t="str">
        <f>IF($AF169="","",VLOOKUP($AF169,NANS取り込みシート!$A:$P,2,FALSE))</f>
        <v/>
      </c>
      <c r="AH169" s="178"/>
      <c r="AI169" s="178"/>
      <c r="AJ169" s="178" t="str">
        <f>IF($AF169="","",VLOOKUP($AF169,NANS取り込みシート!$A:$P,5,FALSE))</f>
        <v/>
      </c>
      <c r="AK169" s="178" t="str">
        <f>IF($AF169="","",VLOOKUP($AF169,NANS取り込みシート!$A:$P,6,FALSE))</f>
        <v/>
      </c>
      <c r="AL169" s="178" t="str">
        <f>IF($AF169="","",VLOOKUP($AF169,NANS取り込みシート!$A:$P,7,FALSE))</f>
        <v/>
      </c>
      <c r="AM169" s="178"/>
      <c r="AN169" s="178" t="str">
        <f>IF($AF169="","",VLOOKUP($AF169,NANS取り込みシート!$A:$P,9,FALSE))</f>
        <v/>
      </c>
      <c r="AO169" s="178" t="str">
        <f>IF($AF169="","",VLOOKUP($AF169,NANS取り込みシート!$A:$P,10,FALSE))</f>
        <v/>
      </c>
      <c r="AP169" s="178" t="str">
        <f>IF($AF169="","",VLOOKUP($AF169,NANS取り込みシート!$A:$P,11,FALSE))</f>
        <v/>
      </c>
      <c r="AQ169" s="178" t="str">
        <f>IF($AF169="","",VLOOKUP($AF169,NANS取り込みシート!$A:$P,12,FALSE))</f>
        <v/>
      </c>
      <c r="AR169" s="178" t="str">
        <f>IF($AF169="","",VLOOKUP($AF169,NANS取り込みシート!$A:$P,13,FALSE))</f>
        <v/>
      </c>
      <c r="AS169" s="265" t="str">
        <f>IF($AF169="","",VLOOKUP($AF169,NANS取り込みシート!$A:$P,14,FALSE))</f>
        <v/>
      </c>
      <c r="AT169" s="178" t="str">
        <f>IF($AF169="","",VLOOKUP($AF169,NANS取り込みシート!$A:$P,15,FALSE))</f>
        <v/>
      </c>
      <c r="AU169" s="265" t="str">
        <f>IF($AF169="","",VLOOKUP($AF169,NANS取り込みシート!$A:$P,16,FALSE))</f>
        <v/>
      </c>
      <c r="AV169" s="178" t="str">
        <f>IF(データとりまとめシート!$E188="","",データとりまとめシート!$E188)</f>
        <v/>
      </c>
      <c r="AW169" s="264" t="str">
        <f>IF(データとりまとめシート!$G188="","",データとりまとめシート!$G188)</f>
        <v/>
      </c>
      <c r="AX169" s="178" t="str">
        <f t="shared" si="24"/>
        <v/>
      </c>
      <c r="AY169" s="178" t="str">
        <f t="shared" si="25"/>
        <v/>
      </c>
      <c r="AZ169" s="178" t="str">
        <f>IF(データとりまとめシート!$I188="","",データとりまとめシート!$I188)</f>
        <v/>
      </c>
      <c r="BA169" s="264" t="str">
        <f>IF(データとりまとめシート!$K188="","",データとりまとめシート!$K188)</f>
        <v/>
      </c>
      <c r="BB169" s="178" t="str">
        <f t="shared" si="26"/>
        <v/>
      </c>
      <c r="BC169" s="178" t="str">
        <f t="shared" si="27"/>
        <v/>
      </c>
      <c r="BD169" s="178" t="str">
        <f>IF($AF169="","",IF(COUNTIF(データとりまとめシート!$B$12:$B$17,NANS取り込みシート!$AF169)=1,データとりまとめシート!$W$24,IF(COUNTIF(データとりまとめシート!$B$3:$B$8,NANS取り込みシート!$AF169)=1,データとりまとめシート!$W$25,IF(COUNTIF(データとりまとめシート!$H$12:$H$17,NANS取り込みシート!$AF169)=1,データとりまとめシート!$W$26,IF(COUNTIF(データとりまとめシート!$H$3:$H$8,NANS取り込みシート!$AF169)=1,データとりまとめシート!$W$27,"")))))</f>
        <v/>
      </c>
      <c r="BE169" s="264" t="str">
        <f>IF(BD169=データとりまとめシート!$W$24,IF(データとりまとめシート!$E$12="","",データとりまとめシート!$E$12),"")&amp;IF(BD169=データとりまとめシート!$W$25,IF(データとりまとめシート!$E$3="","",データとりまとめシート!$E$3),"")&amp;IF(BD169=データとりまとめシート!$W$26,IF(データとりまとめシート!$K$12="","",データとりまとめシート!$K$12),"")&amp;IF(BD169=データとりまとめシート!$W$27,IF(データとりまとめシート!$K$3="","",データとりまとめシート!$K$3),"")</f>
        <v/>
      </c>
      <c r="BF169" s="178" t="str">
        <f t="shared" si="28"/>
        <v/>
      </c>
      <c r="BG169" s="178" t="str">
        <f t="shared" si="29"/>
        <v/>
      </c>
    </row>
    <row r="170" spans="1:59">
      <c r="A170" s="178" t="str">
        <f>IF(選手情報入力シート!A170="","",選手情報入力シート!A170)</f>
        <v/>
      </c>
      <c r="B170" s="178" t="str">
        <f>IF($A170="","",所属情報入力シート!$A$2)</f>
        <v/>
      </c>
      <c r="C170" s="178"/>
      <c r="D170" s="178"/>
      <c r="E170" s="178" t="str">
        <f>IF($A170="","",VLOOKUP($A170,選手情報入力シート!$A$3:$M$246,2,FALSE))</f>
        <v/>
      </c>
      <c r="F170" s="178" t="str">
        <f>IF($A170="","",VLOOKUP($A170,選手情報入力シート!$A$3:$M$246,3,FALSE)&amp;" "&amp;VLOOKUP($A170,選手情報入力シート!$A$3:$M$246,4,FALSE))</f>
        <v/>
      </c>
      <c r="G170" s="178" t="str">
        <f>IF($A170="","",ASC(VLOOKUP($A170,選手情報入力シート!$A$3:$M$246,5,FALSE)))</f>
        <v/>
      </c>
      <c r="H170" s="178"/>
      <c r="I170" s="178" t="str">
        <f>IF($A170="","",ASC(VLOOKUP($A170,選手情報入力シート!$A$3:$M$246,6,FALSE)))</f>
        <v/>
      </c>
      <c r="J170" s="178" t="str">
        <f>IF($A170="","",VLOOKUP($A170,選手情報入力シート!$A$3:$M$246,7,FALSE))</f>
        <v/>
      </c>
      <c r="K170" s="178" t="str">
        <f>IF($A170="","",VLOOKUP($A170,選手情報入力シート!$A$3:$M$246,8,FALSE))</f>
        <v/>
      </c>
      <c r="L170" s="178" t="str">
        <f>IF($A170="","",VLOOKUP($A170,選手情報入力シート!$A$3:$M$246,9,FALSE))</f>
        <v/>
      </c>
      <c r="M170" s="178" t="str">
        <f>IF($A170="","",YEAR(VLOOKUP($A170,選手情報入力シート!$A$3:$M$246,10,FALSE)))</f>
        <v/>
      </c>
      <c r="N170" s="265" t="str">
        <f>IF($A170="","",IF(MONTH(VLOOKUP($A170,選手情報入力シート!$A$3:$M$246,10,FALSE))&lt;10,"0"&amp;MONTH(VLOOKUP($A170,選手情報入力シート!$A$3:$M$246,10,FALSE))*100+DAY(VLOOKUP($A170,選手情報入力シート!$A$3:$M$246,10,FALSE)),MONTH(VLOOKUP($A170,選手情報入力シート!$A$3:$M$246,10,FALSE))*100+DAY(VLOOKUP($A170,選手情報入力シート!$A$3:$M$246,10,FALSE))))</f>
        <v/>
      </c>
      <c r="O170" s="178" t="str">
        <f>IF($A170="","",VLOOKUP($A170,選手情報入力シート!$A$3:$M$246,12,FALSE))</f>
        <v/>
      </c>
      <c r="P170" s="178" t="str">
        <f>IF($A170="","",VLOOKUP($A170,選手情報入力シート!$A$3:$M$246,11,FALSE))</f>
        <v/>
      </c>
      <c r="AF170" s="178" t="str">
        <f>IF(データとりまとめシート!$A189="","",データとりまとめシート!$A189)</f>
        <v/>
      </c>
      <c r="AG170" s="178" t="str">
        <f>IF($AF170="","",VLOOKUP($AF170,NANS取り込みシート!$A:$P,2,FALSE))</f>
        <v/>
      </c>
      <c r="AH170" s="178"/>
      <c r="AI170" s="178"/>
      <c r="AJ170" s="178" t="str">
        <f>IF($AF170="","",VLOOKUP($AF170,NANS取り込みシート!$A:$P,5,FALSE))</f>
        <v/>
      </c>
      <c r="AK170" s="178" t="str">
        <f>IF($AF170="","",VLOOKUP($AF170,NANS取り込みシート!$A:$P,6,FALSE))</f>
        <v/>
      </c>
      <c r="AL170" s="178" t="str">
        <f>IF($AF170="","",VLOOKUP($AF170,NANS取り込みシート!$A:$P,7,FALSE))</f>
        <v/>
      </c>
      <c r="AM170" s="178"/>
      <c r="AN170" s="178" t="str">
        <f>IF($AF170="","",VLOOKUP($AF170,NANS取り込みシート!$A:$P,9,FALSE))</f>
        <v/>
      </c>
      <c r="AO170" s="178" t="str">
        <f>IF($AF170="","",VLOOKUP($AF170,NANS取り込みシート!$A:$P,10,FALSE))</f>
        <v/>
      </c>
      <c r="AP170" s="178" t="str">
        <f>IF($AF170="","",VLOOKUP($AF170,NANS取り込みシート!$A:$P,11,FALSE))</f>
        <v/>
      </c>
      <c r="AQ170" s="178" t="str">
        <f>IF($AF170="","",VLOOKUP($AF170,NANS取り込みシート!$A:$P,12,FALSE))</f>
        <v/>
      </c>
      <c r="AR170" s="178" t="str">
        <f>IF($AF170="","",VLOOKUP($AF170,NANS取り込みシート!$A:$P,13,FALSE))</f>
        <v/>
      </c>
      <c r="AS170" s="265" t="str">
        <f>IF($AF170="","",VLOOKUP($AF170,NANS取り込みシート!$A:$P,14,FALSE))</f>
        <v/>
      </c>
      <c r="AT170" s="178" t="str">
        <f>IF($AF170="","",VLOOKUP($AF170,NANS取り込みシート!$A:$P,15,FALSE))</f>
        <v/>
      </c>
      <c r="AU170" s="265" t="str">
        <f>IF($AF170="","",VLOOKUP($AF170,NANS取り込みシート!$A:$P,16,FALSE))</f>
        <v/>
      </c>
      <c r="AV170" s="178" t="str">
        <f>IF(データとりまとめシート!$E189="","",データとりまとめシート!$E189)</f>
        <v/>
      </c>
      <c r="AW170" s="264" t="str">
        <f>IF(データとりまとめシート!$G189="","",データとりまとめシート!$G189)</f>
        <v/>
      </c>
      <c r="AX170" s="178" t="str">
        <f t="shared" si="24"/>
        <v/>
      </c>
      <c r="AY170" s="178" t="str">
        <f t="shared" si="25"/>
        <v/>
      </c>
      <c r="AZ170" s="178" t="str">
        <f>IF(データとりまとめシート!$I189="","",データとりまとめシート!$I189)</f>
        <v/>
      </c>
      <c r="BA170" s="264" t="str">
        <f>IF(データとりまとめシート!$K189="","",データとりまとめシート!$K189)</f>
        <v/>
      </c>
      <c r="BB170" s="178" t="str">
        <f t="shared" si="26"/>
        <v/>
      </c>
      <c r="BC170" s="178" t="str">
        <f t="shared" si="27"/>
        <v/>
      </c>
      <c r="BD170" s="178" t="str">
        <f>IF($AF170="","",IF(COUNTIF(データとりまとめシート!$B$12:$B$17,NANS取り込みシート!$AF170)=1,データとりまとめシート!$W$24,IF(COUNTIF(データとりまとめシート!$B$3:$B$8,NANS取り込みシート!$AF170)=1,データとりまとめシート!$W$25,IF(COUNTIF(データとりまとめシート!$H$12:$H$17,NANS取り込みシート!$AF170)=1,データとりまとめシート!$W$26,IF(COUNTIF(データとりまとめシート!$H$3:$H$8,NANS取り込みシート!$AF170)=1,データとりまとめシート!$W$27,"")))))</f>
        <v/>
      </c>
      <c r="BE170" s="264" t="str">
        <f>IF(BD170=データとりまとめシート!$W$24,IF(データとりまとめシート!$E$12="","",データとりまとめシート!$E$12),"")&amp;IF(BD170=データとりまとめシート!$W$25,IF(データとりまとめシート!$E$3="","",データとりまとめシート!$E$3),"")&amp;IF(BD170=データとりまとめシート!$W$26,IF(データとりまとめシート!$K$12="","",データとりまとめシート!$K$12),"")&amp;IF(BD170=データとりまとめシート!$W$27,IF(データとりまとめシート!$K$3="","",データとりまとめシート!$K$3),"")</f>
        <v/>
      </c>
      <c r="BF170" s="178" t="str">
        <f t="shared" si="28"/>
        <v/>
      </c>
      <c r="BG170" s="178" t="str">
        <f t="shared" si="29"/>
        <v/>
      </c>
    </row>
    <row r="171" spans="1:59">
      <c r="A171" s="178" t="str">
        <f>IF(選手情報入力シート!A171="","",選手情報入力シート!A171)</f>
        <v/>
      </c>
      <c r="B171" s="178" t="str">
        <f>IF($A171="","",所属情報入力シート!$A$2)</f>
        <v/>
      </c>
      <c r="C171" s="178"/>
      <c r="D171" s="178"/>
      <c r="E171" s="178" t="str">
        <f>IF($A171="","",VLOOKUP($A171,選手情報入力シート!$A$3:$M$246,2,FALSE))</f>
        <v/>
      </c>
      <c r="F171" s="178" t="str">
        <f>IF($A171="","",VLOOKUP($A171,選手情報入力シート!$A$3:$M$246,3,FALSE)&amp;" "&amp;VLOOKUP($A171,選手情報入力シート!$A$3:$M$246,4,FALSE))</f>
        <v/>
      </c>
      <c r="G171" s="178" t="str">
        <f>IF($A171="","",ASC(VLOOKUP($A171,選手情報入力シート!$A$3:$M$246,5,FALSE)))</f>
        <v/>
      </c>
      <c r="H171" s="178"/>
      <c r="I171" s="178" t="str">
        <f>IF($A171="","",ASC(VLOOKUP($A171,選手情報入力シート!$A$3:$M$246,6,FALSE)))</f>
        <v/>
      </c>
      <c r="J171" s="178" t="str">
        <f>IF($A171="","",VLOOKUP($A171,選手情報入力シート!$A$3:$M$246,7,FALSE))</f>
        <v/>
      </c>
      <c r="K171" s="178" t="str">
        <f>IF($A171="","",VLOOKUP($A171,選手情報入力シート!$A$3:$M$246,8,FALSE))</f>
        <v/>
      </c>
      <c r="L171" s="178" t="str">
        <f>IF($A171="","",VLOOKUP($A171,選手情報入力シート!$A$3:$M$246,9,FALSE))</f>
        <v/>
      </c>
      <c r="M171" s="178" t="str">
        <f>IF($A171="","",YEAR(VLOOKUP($A171,選手情報入力シート!$A$3:$M$246,10,FALSE)))</f>
        <v/>
      </c>
      <c r="N171" s="265" t="str">
        <f>IF($A171="","",IF(MONTH(VLOOKUP($A171,選手情報入力シート!$A$3:$M$246,10,FALSE))&lt;10,"0"&amp;MONTH(VLOOKUP($A171,選手情報入力シート!$A$3:$M$246,10,FALSE))*100+DAY(VLOOKUP($A171,選手情報入力シート!$A$3:$M$246,10,FALSE)),MONTH(VLOOKUP($A171,選手情報入力シート!$A$3:$M$246,10,FALSE))*100+DAY(VLOOKUP($A171,選手情報入力シート!$A$3:$M$246,10,FALSE))))</f>
        <v/>
      </c>
      <c r="O171" s="178" t="str">
        <f>IF($A171="","",VLOOKUP($A171,選手情報入力シート!$A$3:$M$246,12,FALSE))</f>
        <v/>
      </c>
      <c r="P171" s="178" t="str">
        <f>IF($A171="","",VLOOKUP($A171,選手情報入力シート!$A$3:$M$246,11,FALSE))</f>
        <v/>
      </c>
      <c r="AF171" s="178" t="str">
        <f>IF(データとりまとめシート!$A190="","",データとりまとめシート!$A190)</f>
        <v/>
      </c>
      <c r="AG171" s="178" t="str">
        <f>IF($AF171="","",VLOOKUP($AF171,NANS取り込みシート!$A:$P,2,FALSE))</f>
        <v/>
      </c>
      <c r="AH171" s="178"/>
      <c r="AI171" s="178"/>
      <c r="AJ171" s="178" t="str">
        <f>IF($AF171="","",VLOOKUP($AF171,NANS取り込みシート!$A:$P,5,FALSE))</f>
        <v/>
      </c>
      <c r="AK171" s="178" t="str">
        <f>IF($AF171="","",VLOOKUP($AF171,NANS取り込みシート!$A:$P,6,FALSE))</f>
        <v/>
      </c>
      <c r="AL171" s="178" t="str">
        <f>IF($AF171="","",VLOOKUP($AF171,NANS取り込みシート!$A:$P,7,FALSE))</f>
        <v/>
      </c>
      <c r="AM171" s="178"/>
      <c r="AN171" s="178" t="str">
        <f>IF($AF171="","",VLOOKUP($AF171,NANS取り込みシート!$A:$P,9,FALSE))</f>
        <v/>
      </c>
      <c r="AO171" s="178" t="str">
        <f>IF($AF171="","",VLOOKUP($AF171,NANS取り込みシート!$A:$P,10,FALSE))</f>
        <v/>
      </c>
      <c r="AP171" s="178" t="str">
        <f>IF($AF171="","",VLOOKUP($AF171,NANS取り込みシート!$A:$P,11,FALSE))</f>
        <v/>
      </c>
      <c r="AQ171" s="178" t="str">
        <f>IF($AF171="","",VLOOKUP($AF171,NANS取り込みシート!$A:$P,12,FALSE))</f>
        <v/>
      </c>
      <c r="AR171" s="178" t="str">
        <f>IF($AF171="","",VLOOKUP($AF171,NANS取り込みシート!$A:$P,13,FALSE))</f>
        <v/>
      </c>
      <c r="AS171" s="265" t="str">
        <f>IF($AF171="","",VLOOKUP($AF171,NANS取り込みシート!$A:$P,14,FALSE))</f>
        <v/>
      </c>
      <c r="AT171" s="178" t="str">
        <f>IF($AF171="","",VLOOKUP($AF171,NANS取り込みシート!$A:$P,15,FALSE))</f>
        <v/>
      </c>
      <c r="AU171" s="265" t="str">
        <f>IF($AF171="","",VLOOKUP($AF171,NANS取り込みシート!$A:$P,16,FALSE))</f>
        <v/>
      </c>
      <c r="AV171" s="178" t="str">
        <f>IF(データとりまとめシート!$E190="","",データとりまとめシート!$E190)</f>
        <v/>
      </c>
      <c r="AW171" s="264" t="str">
        <f>IF(データとりまとめシート!$G190="","",データとりまとめシート!$G190)</f>
        <v/>
      </c>
      <c r="AX171" s="178" t="str">
        <f t="shared" si="24"/>
        <v/>
      </c>
      <c r="AY171" s="178" t="str">
        <f t="shared" si="25"/>
        <v/>
      </c>
      <c r="AZ171" s="178" t="str">
        <f>IF(データとりまとめシート!$I190="","",データとりまとめシート!$I190)</f>
        <v/>
      </c>
      <c r="BA171" s="264" t="str">
        <f>IF(データとりまとめシート!$K190="","",データとりまとめシート!$K190)</f>
        <v/>
      </c>
      <c r="BB171" s="178" t="str">
        <f t="shared" si="26"/>
        <v/>
      </c>
      <c r="BC171" s="178" t="str">
        <f t="shared" si="27"/>
        <v/>
      </c>
      <c r="BD171" s="178" t="str">
        <f>IF($AF171="","",IF(COUNTIF(データとりまとめシート!$B$12:$B$17,NANS取り込みシート!$AF171)=1,データとりまとめシート!$W$24,IF(COUNTIF(データとりまとめシート!$B$3:$B$8,NANS取り込みシート!$AF171)=1,データとりまとめシート!$W$25,IF(COUNTIF(データとりまとめシート!$H$12:$H$17,NANS取り込みシート!$AF171)=1,データとりまとめシート!$W$26,IF(COUNTIF(データとりまとめシート!$H$3:$H$8,NANS取り込みシート!$AF171)=1,データとりまとめシート!$W$27,"")))))</f>
        <v/>
      </c>
      <c r="BE171" s="264" t="str">
        <f>IF(BD171=データとりまとめシート!$W$24,IF(データとりまとめシート!$E$12="","",データとりまとめシート!$E$12),"")&amp;IF(BD171=データとりまとめシート!$W$25,IF(データとりまとめシート!$E$3="","",データとりまとめシート!$E$3),"")&amp;IF(BD171=データとりまとめシート!$W$26,IF(データとりまとめシート!$K$12="","",データとりまとめシート!$K$12),"")&amp;IF(BD171=データとりまとめシート!$W$27,IF(データとりまとめシート!$K$3="","",データとりまとめシート!$K$3),"")</f>
        <v/>
      </c>
      <c r="BF171" s="178" t="str">
        <f t="shared" si="28"/>
        <v/>
      </c>
      <c r="BG171" s="178" t="str">
        <f t="shared" si="29"/>
        <v/>
      </c>
    </row>
    <row r="172" spans="1:59">
      <c r="A172" s="178" t="str">
        <f>IF(選手情報入力シート!A172="","",選手情報入力シート!A172)</f>
        <v/>
      </c>
      <c r="B172" s="178" t="str">
        <f>IF($A172="","",所属情報入力シート!$A$2)</f>
        <v/>
      </c>
      <c r="C172" s="178"/>
      <c r="D172" s="178"/>
      <c r="E172" s="178" t="str">
        <f>IF($A172="","",VLOOKUP($A172,選手情報入力シート!$A$3:$M$246,2,FALSE))</f>
        <v/>
      </c>
      <c r="F172" s="178" t="str">
        <f>IF($A172="","",VLOOKUP($A172,選手情報入力シート!$A$3:$M$246,3,FALSE)&amp;" "&amp;VLOOKUP($A172,選手情報入力シート!$A$3:$M$246,4,FALSE))</f>
        <v/>
      </c>
      <c r="G172" s="178" t="str">
        <f>IF($A172="","",ASC(VLOOKUP($A172,選手情報入力シート!$A$3:$M$246,5,FALSE)))</f>
        <v/>
      </c>
      <c r="H172" s="178"/>
      <c r="I172" s="178" t="str">
        <f>IF($A172="","",ASC(VLOOKUP($A172,選手情報入力シート!$A$3:$M$246,6,FALSE)))</f>
        <v/>
      </c>
      <c r="J172" s="178" t="str">
        <f>IF($A172="","",VLOOKUP($A172,選手情報入力シート!$A$3:$M$246,7,FALSE))</f>
        <v/>
      </c>
      <c r="K172" s="178" t="str">
        <f>IF($A172="","",VLOOKUP($A172,選手情報入力シート!$A$3:$M$246,8,FALSE))</f>
        <v/>
      </c>
      <c r="L172" s="178" t="str">
        <f>IF($A172="","",VLOOKUP($A172,選手情報入力シート!$A$3:$M$246,9,FALSE))</f>
        <v/>
      </c>
      <c r="M172" s="178" t="str">
        <f>IF($A172="","",YEAR(VLOOKUP($A172,選手情報入力シート!$A$3:$M$246,10,FALSE)))</f>
        <v/>
      </c>
      <c r="N172" s="265" t="str">
        <f>IF($A172="","",IF(MONTH(VLOOKUP($A172,選手情報入力シート!$A$3:$M$246,10,FALSE))&lt;10,"0"&amp;MONTH(VLOOKUP($A172,選手情報入力シート!$A$3:$M$246,10,FALSE))*100+DAY(VLOOKUP($A172,選手情報入力シート!$A$3:$M$246,10,FALSE)),MONTH(VLOOKUP($A172,選手情報入力シート!$A$3:$M$246,10,FALSE))*100+DAY(VLOOKUP($A172,選手情報入力シート!$A$3:$M$246,10,FALSE))))</f>
        <v/>
      </c>
      <c r="O172" s="178" t="str">
        <f>IF($A172="","",VLOOKUP($A172,選手情報入力シート!$A$3:$M$246,12,FALSE))</f>
        <v/>
      </c>
      <c r="P172" s="178" t="str">
        <f>IF($A172="","",VLOOKUP($A172,選手情報入力シート!$A$3:$M$246,11,FALSE))</f>
        <v/>
      </c>
      <c r="AF172" s="178" t="str">
        <f>IF(データとりまとめシート!$A191="","",データとりまとめシート!$A191)</f>
        <v/>
      </c>
      <c r="AG172" s="178" t="str">
        <f>IF($AF172="","",VLOOKUP($AF172,NANS取り込みシート!$A:$P,2,FALSE))</f>
        <v/>
      </c>
      <c r="AH172" s="178"/>
      <c r="AI172" s="178"/>
      <c r="AJ172" s="178" t="str">
        <f>IF($AF172="","",VLOOKUP($AF172,NANS取り込みシート!$A:$P,5,FALSE))</f>
        <v/>
      </c>
      <c r="AK172" s="178" t="str">
        <f>IF($AF172="","",VLOOKUP($AF172,NANS取り込みシート!$A:$P,6,FALSE))</f>
        <v/>
      </c>
      <c r="AL172" s="178" t="str">
        <f>IF($AF172="","",VLOOKUP($AF172,NANS取り込みシート!$A:$P,7,FALSE))</f>
        <v/>
      </c>
      <c r="AM172" s="178"/>
      <c r="AN172" s="178" t="str">
        <f>IF($AF172="","",VLOOKUP($AF172,NANS取り込みシート!$A:$P,9,FALSE))</f>
        <v/>
      </c>
      <c r="AO172" s="178" t="str">
        <f>IF($AF172="","",VLOOKUP($AF172,NANS取り込みシート!$A:$P,10,FALSE))</f>
        <v/>
      </c>
      <c r="AP172" s="178" t="str">
        <f>IF($AF172="","",VLOOKUP($AF172,NANS取り込みシート!$A:$P,11,FALSE))</f>
        <v/>
      </c>
      <c r="AQ172" s="178" t="str">
        <f>IF($AF172="","",VLOOKUP($AF172,NANS取り込みシート!$A:$P,12,FALSE))</f>
        <v/>
      </c>
      <c r="AR172" s="178" t="str">
        <f>IF($AF172="","",VLOOKUP($AF172,NANS取り込みシート!$A:$P,13,FALSE))</f>
        <v/>
      </c>
      <c r="AS172" s="265" t="str">
        <f>IF($AF172="","",VLOOKUP($AF172,NANS取り込みシート!$A:$P,14,FALSE))</f>
        <v/>
      </c>
      <c r="AT172" s="178" t="str">
        <f>IF($AF172="","",VLOOKUP($AF172,NANS取り込みシート!$A:$P,15,FALSE))</f>
        <v/>
      </c>
      <c r="AU172" s="265" t="str">
        <f>IF($AF172="","",VLOOKUP($AF172,NANS取り込みシート!$A:$P,16,FALSE))</f>
        <v/>
      </c>
      <c r="AV172" s="178" t="str">
        <f>IF(データとりまとめシート!$E191="","",データとりまとめシート!$E191)</f>
        <v/>
      </c>
      <c r="AW172" s="264" t="str">
        <f>IF(データとりまとめシート!$G191="","",データとりまとめシート!$G191)</f>
        <v/>
      </c>
      <c r="AX172" s="178" t="str">
        <f t="shared" si="24"/>
        <v/>
      </c>
      <c r="AY172" s="178" t="str">
        <f t="shared" si="25"/>
        <v/>
      </c>
      <c r="AZ172" s="178" t="str">
        <f>IF(データとりまとめシート!$I191="","",データとりまとめシート!$I191)</f>
        <v/>
      </c>
      <c r="BA172" s="264" t="str">
        <f>IF(データとりまとめシート!$K191="","",データとりまとめシート!$K191)</f>
        <v/>
      </c>
      <c r="BB172" s="178" t="str">
        <f t="shared" si="26"/>
        <v/>
      </c>
      <c r="BC172" s="178" t="str">
        <f t="shared" si="27"/>
        <v/>
      </c>
      <c r="BD172" s="178" t="str">
        <f>IF($AF172="","",IF(COUNTIF(データとりまとめシート!$B$12:$B$17,NANS取り込みシート!$AF172)=1,データとりまとめシート!$W$24,IF(COUNTIF(データとりまとめシート!$B$3:$B$8,NANS取り込みシート!$AF172)=1,データとりまとめシート!$W$25,IF(COUNTIF(データとりまとめシート!$H$12:$H$17,NANS取り込みシート!$AF172)=1,データとりまとめシート!$W$26,IF(COUNTIF(データとりまとめシート!$H$3:$H$8,NANS取り込みシート!$AF172)=1,データとりまとめシート!$W$27,"")))))</f>
        <v/>
      </c>
      <c r="BE172" s="264" t="str">
        <f>IF(BD172=データとりまとめシート!$W$24,IF(データとりまとめシート!$E$12="","",データとりまとめシート!$E$12),"")&amp;IF(BD172=データとりまとめシート!$W$25,IF(データとりまとめシート!$E$3="","",データとりまとめシート!$E$3),"")&amp;IF(BD172=データとりまとめシート!$W$26,IF(データとりまとめシート!$K$12="","",データとりまとめシート!$K$12),"")&amp;IF(BD172=データとりまとめシート!$W$27,IF(データとりまとめシート!$K$3="","",データとりまとめシート!$K$3),"")</f>
        <v/>
      </c>
      <c r="BF172" s="178" t="str">
        <f t="shared" si="28"/>
        <v/>
      </c>
      <c r="BG172" s="178" t="str">
        <f t="shared" si="29"/>
        <v/>
      </c>
    </row>
    <row r="173" spans="1:59">
      <c r="A173" s="178" t="str">
        <f>IF(選手情報入力シート!A173="","",選手情報入力シート!A173)</f>
        <v/>
      </c>
      <c r="B173" s="178" t="str">
        <f>IF($A173="","",所属情報入力シート!$A$2)</f>
        <v/>
      </c>
      <c r="C173" s="178"/>
      <c r="D173" s="178"/>
      <c r="E173" s="178" t="str">
        <f>IF($A173="","",VLOOKUP($A173,選手情報入力シート!$A$3:$M$246,2,FALSE))</f>
        <v/>
      </c>
      <c r="F173" s="178" t="str">
        <f>IF($A173="","",VLOOKUP($A173,選手情報入力シート!$A$3:$M$246,3,FALSE)&amp;" "&amp;VLOOKUP($A173,選手情報入力シート!$A$3:$M$246,4,FALSE))</f>
        <v/>
      </c>
      <c r="G173" s="178" t="str">
        <f>IF($A173="","",ASC(VLOOKUP($A173,選手情報入力シート!$A$3:$M$246,5,FALSE)))</f>
        <v/>
      </c>
      <c r="H173" s="178"/>
      <c r="I173" s="178" t="str">
        <f>IF($A173="","",ASC(VLOOKUP($A173,選手情報入力シート!$A$3:$M$246,6,FALSE)))</f>
        <v/>
      </c>
      <c r="J173" s="178" t="str">
        <f>IF($A173="","",VLOOKUP($A173,選手情報入力シート!$A$3:$M$246,7,FALSE))</f>
        <v/>
      </c>
      <c r="K173" s="178" t="str">
        <f>IF($A173="","",VLOOKUP($A173,選手情報入力シート!$A$3:$M$246,8,FALSE))</f>
        <v/>
      </c>
      <c r="L173" s="178" t="str">
        <f>IF($A173="","",VLOOKUP($A173,選手情報入力シート!$A$3:$M$246,9,FALSE))</f>
        <v/>
      </c>
      <c r="M173" s="178" t="str">
        <f>IF($A173="","",YEAR(VLOOKUP($A173,選手情報入力シート!$A$3:$M$246,10,FALSE)))</f>
        <v/>
      </c>
      <c r="N173" s="265" t="str">
        <f>IF($A173="","",IF(MONTH(VLOOKUP($A173,選手情報入力シート!$A$3:$M$246,10,FALSE))&lt;10,"0"&amp;MONTH(VLOOKUP($A173,選手情報入力シート!$A$3:$M$246,10,FALSE))*100+DAY(VLOOKUP($A173,選手情報入力シート!$A$3:$M$246,10,FALSE)),MONTH(VLOOKUP($A173,選手情報入力シート!$A$3:$M$246,10,FALSE))*100+DAY(VLOOKUP($A173,選手情報入力シート!$A$3:$M$246,10,FALSE))))</f>
        <v/>
      </c>
      <c r="O173" s="178" t="str">
        <f>IF($A173="","",VLOOKUP($A173,選手情報入力シート!$A$3:$M$246,12,FALSE))</f>
        <v/>
      </c>
      <c r="P173" s="178" t="str">
        <f>IF($A173="","",VLOOKUP($A173,選手情報入力シート!$A$3:$M$246,11,FALSE))</f>
        <v/>
      </c>
      <c r="AF173" s="178" t="str">
        <f>IF(データとりまとめシート!$A192="","",データとりまとめシート!$A192)</f>
        <v/>
      </c>
      <c r="AG173" s="178" t="str">
        <f>IF($AF173="","",VLOOKUP($AF173,NANS取り込みシート!$A:$P,2,FALSE))</f>
        <v/>
      </c>
      <c r="AH173" s="178"/>
      <c r="AI173" s="178"/>
      <c r="AJ173" s="178" t="str">
        <f>IF($AF173="","",VLOOKUP($AF173,NANS取り込みシート!$A:$P,5,FALSE))</f>
        <v/>
      </c>
      <c r="AK173" s="178" t="str">
        <f>IF($AF173="","",VLOOKUP($AF173,NANS取り込みシート!$A:$P,6,FALSE))</f>
        <v/>
      </c>
      <c r="AL173" s="178" t="str">
        <f>IF($AF173="","",VLOOKUP($AF173,NANS取り込みシート!$A:$P,7,FALSE))</f>
        <v/>
      </c>
      <c r="AM173" s="178"/>
      <c r="AN173" s="178" t="str">
        <f>IF($AF173="","",VLOOKUP($AF173,NANS取り込みシート!$A:$P,9,FALSE))</f>
        <v/>
      </c>
      <c r="AO173" s="178" t="str">
        <f>IF($AF173="","",VLOOKUP($AF173,NANS取り込みシート!$A:$P,10,FALSE))</f>
        <v/>
      </c>
      <c r="AP173" s="178" t="str">
        <f>IF($AF173="","",VLOOKUP($AF173,NANS取り込みシート!$A:$P,11,FALSE))</f>
        <v/>
      </c>
      <c r="AQ173" s="178" t="str">
        <f>IF($AF173="","",VLOOKUP($AF173,NANS取り込みシート!$A:$P,12,FALSE))</f>
        <v/>
      </c>
      <c r="AR173" s="178" t="str">
        <f>IF($AF173="","",VLOOKUP($AF173,NANS取り込みシート!$A:$P,13,FALSE))</f>
        <v/>
      </c>
      <c r="AS173" s="265" t="str">
        <f>IF($AF173="","",VLOOKUP($AF173,NANS取り込みシート!$A:$P,14,FALSE))</f>
        <v/>
      </c>
      <c r="AT173" s="178" t="str">
        <f>IF($AF173="","",VLOOKUP($AF173,NANS取り込みシート!$A:$P,15,FALSE))</f>
        <v/>
      </c>
      <c r="AU173" s="265" t="str">
        <f>IF($AF173="","",VLOOKUP($AF173,NANS取り込みシート!$A:$P,16,FALSE))</f>
        <v/>
      </c>
      <c r="AV173" s="178" t="str">
        <f>IF(データとりまとめシート!$E192="","",データとりまとめシート!$E192)</f>
        <v/>
      </c>
      <c r="AW173" s="264" t="str">
        <f>IF(データとりまとめシート!$G192="","",データとりまとめシート!$G192)</f>
        <v/>
      </c>
      <c r="AX173" s="178" t="str">
        <f t="shared" si="24"/>
        <v/>
      </c>
      <c r="AY173" s="178" t="str">
        <f t="shared" si="25"/>
        <v/>
      </c>
      <c r="AZ173" s="178" t="str">
        <f>IF(データとりまとめシート!$I192="","",データとりまとめシート!$I192)</f>
        <v/>
      </c>
      <c r="BA173" s="264" t="str">
        <f>IF(データとりまとめシート!$K192="","",データとりまとめシート!$K192)</f>
        <v/>
      </c>
      <c r="BB173" s="178" t="str">
        <f t="shared" si="26"/>
        <v/>
      </c>
      <c r="BC173" s="178" t="str">
        <f t="shared" si="27"/>
        <v/>
      </c>
      <c r="BD173" s="178" t="str">
        <f>IF($AF173="","",IF(COUNTIF(データとりまとめシート!$B$12:$B$17,NANS取り込みシート!$AF173)=1,データとりまとめシート!$W$24,IF(COUNTIF(データとりまとめシート!$B$3:$B$8,NANS取り込みシート!$AF173)=1,データとりまとめシート!$W$25,IF(COUNTIF(データとりまとめシート!$H$12:$H$17,NANS取り込みシート!$AF173)=1,データとりまとめシート!$W$26,IF(COUNTIF(データとりまとめシート!$H$3:$H$8,NANS取り込みシート!$AF173)=1,データとりまとめシート!$W$27,"")))))</f>
        <v/>
      </c>
      <c r="BE173" s="264" t="str">
        <f>IF(BD173=データとりまとめシート!$W$24,IF(データとりまとめシート!$E$12="","",データとりまとめシート!$E$12),"")&amp;IF(BD173=データとりまとめシート!$W$25,IF(データとりまとめシート!$E$3="","",データとりまとめシート!$E$3),"")&amp;IF(BD173=データとりまとめシート!$W$26,IF(データとりまとめシート!$K$12="","",データとりまとめシート!$K$12),"")&amp;IF(BD173=データとりまとめシート!$W$27,IF(データとりまとめシート!$K$3="","",データとりまとめシート!$K$3),"")</f>
        <v/>
      </c>
      <c r="BF173" s="178" t="str">
        <f t="shared" si="28"/>
        <v/>
      </c>
      <c r="BG173" s="178" t="str">
        <f t="shared" si="29"/>
        <v/>
      </c>
    </row>
    <row r="174" spans="1:59">
      <c r="A174" s="178" t="str">
        <f>IF(選手情報入力シート!A174="","",選手情報入力シート!A174)</f>
        <v/>
      </c>
      <c r="B174" s="178" t="str">
        <f>IF($A174="","",所属情報入力シート!$A$2)</f>
        <v/>
      </c>
      <c r="C174" s="178"/>
      <c r="D174" s="178"/>
      <c r="E174" s="178" t="str">
        <f>IF($A174="","",VLOOKUP($A174,選手情報入力シート!$A$3:$M$246,2,FALSE))</f>
        <v/>
      </c>
      <c r="F174" s="178" t="str">
        <f>IF($A174="","",VLOOKUP($A174,選手情報入力シート!$A$3:$M$246,3,FALSE)&amp;" "&amp;VLOOKUP($A174,選手情報入力シート!$A$3:$M$246,4,FALSE))</f>
        <v/>
      </c>
      <c r="G174" s="178" t="str">
        <f>IF($A174="","",ASC(VLOOKUP($A174,選手情報入力シート!$A$3:$M$246,5,FALSE)))</f>
        <v/>
      </c>
      <c r="H174" s="178"/>
      <c r="I174" s="178" t="str">
        <f>IF($A174="","",ASC(VLOOKUP($A174,選手情報入力シート!$A$3:$M$246,6,FALSE)))</f>
        <v/>
      </c>
      <c r="J174" s="178" t="str">
        <f>IF($A174="","",VLOOKUP($A174,選手情報入力シート!$A$3:$M$246,7,FALSE))</f>
        <v/>
      </c>
      <c r="K174" s="178" t="str">
        <f>IF($A174="","",VLOOKUP($A174,選手情報入力シート!$A$3:$M$246,8,FALSE))</f>
        <v/>
      </c>
      <c r="L174" s="178" t="str">
        <f>IF($A174="","",VLOOKUP($A174,選手情報入力シート!$A$3:$M$246,9,FALSE))</f>
        <v/>
      </c>
      <c r="M174" s="178" t="str">
        <f>IF($A174="","",YEAR(VLOOKUP($A174,選手情報入力シート!$A$3:$M$246,10,FALSE)))</f>
        <v/>
      </c>
      <c r="N174" s="265" t="str">
        <f>IF($A174="","",IF(MONTH(VLOOKUP($A174,選手情報入力シート!$A$3:$M$246,10,FALSE))&lt;10,"0"&amp;MONTH(VLOOKUP($A174,選手情報入力シート!$A$3:$M$246,10,FALSE))*100+DAY(VLOOKUP($A174,選手情報入力シート!$A$3:$M$246,10,FALSE)),MONTH(VLOOKUP($A174,選手情報入力シート!$A$3:$M$246,10,FALSE))*100+DAY(VLOOKUP($A174,選手情報入力シート!$A$3:$M$246,10,FALSE))))</f>
        <v/>
      </c>
      <c r="O174" s="178" t="str">
        <f>IF($A174="","",VLOOKUP($A174,選手情報入力シート!$A$3:$M$246,12,FALSE))</f>
        <v/>
      </c>
      <c r="P174" s="178" t="str">
        <f>IF($A174="","",VLOOKUP($A174,選手情報入力シート!$A$3:$M$246,11,FALSE))</f>
        <v/>
      </c>
      <c r="AF174" s="178" t="str">
        <f>IF(データとりまとめシート!$A193="","",データとりまとめシート!$A193)</f>
        <v/>
      </c>
      <c r="AG174" s="178" t="str">
        <f>IF($AF174="","",VLOOKUP($AF174,NANS取り込みシート!$A:$P,2,FALSE))</f>
        <v/>
      </c>
      <c r="AH174" s="178"/>
      <c r="AI174" s="178"/>
      <c r="AJ174" s="178" t="str">
        <f>IF($AF174="","",VLOOKUP($AF174,NANS取り込みシート!$A:$P,5,FALSE))</f>
        <v/>
      </c>
      <c r="AK174" s="178" t="str">
        <f>IF($AF174="","",VLOOKUP($AF174,NANS取り込みシート!$A:$P,6,FALSE))</f>
        <v/>
      </c>
      <c r="AL174" s="178" t="str">
        <f>IF($AF174="","",VLOOKUP($AF174,NANS取り込みシート!$A:$P,7,FALSE))</f>
        <v/>
      </c>
      <c r="AM174" s="178"/>
      <c r="AN174" s="178" t="str">
        <f>IF($AF174="","",VLOOKUP($AF174,NANS取り込みシート!$A:$P,9,FALSE))</f>
        <v/>
      </c>
      <c r="AO174" s="178" t="str">
        <f>IF($AF174="","",VLOOKUP($AF174,NANS取り込みシート!$A:$P,10,FALSE))</f>
        <v/>
      </c>
      <c r="AP174" s="178" t="str">
        <f>IF($AF174="","",VLOOKUP($AF174,NANS取り込みシート!$A:$P,11,FALSE))</f>
        <v/>
      </c>
      <c r="AQ174" s="178" t="str">
        <f>IF($AF174="","",VLOOKUP($AF174,NANS取り込みシート!$A:$P,12,FALSE))</f>
        <v/>
      </c>
      <c r="AR174" s="178" t="str">
        <f>IF($AF174="","",VLOOKUP($AF174,NANS取り込みシート!$A:$P,13,FALSE))</f>
        <v/>
      </c>
      <c r="AS174" s="265" t="str">
        <f>IF($AF174="","",VLOOKUP($AF174,NANS取り込みシート!$A:$P,14,FALSE))</f>
        <v/>
      </c>
      <c r="AT174" s="178" t="str">
        <f>IF($AF174="","",VLOOKUP($AF174,NANS取り込みシート!$A:$P,15,FALSE))</f>
        <v/>
      </c>
      <c r="AU174" s="265" t="str">
        <f>IF($AF174="","",VLOOKUP($AF174,NANS取り込みシート!$A:$P,16,FALSE))</f>
        <v/>
      </c>
      <c r="AV174" s="178" t="str">
        <f>IF(データとりまとめシート!$E193="","",データとりまとめシート!$E193)</f>
        <v/>
      </c>
      <c r="AW174" s="264" t="str">
        <f>IF(データとりまとめシート!$G193="","",データとりまとめシート!$G193)</f>
        <v/>
      </c>
      <c r="AX174" s="178" t="str">
        <f t="shared" si="24"/>
        <v/>
      </c>
      <c r="AY174" s="178" t="str">
        <f t="shared" si="25"/>
        <v/>
      </c>
      <c r="AZ174" s="178" t="str">
        <f>IF(データとりまとめシート!$I193="","",データとりまとめシート!$I193)</f>
        <v/>
      </c>
      <c r="BA174" s="264" t="str">
        <f>IF(データとりまとめシート!$K193="","",データとりまとめシート!$K193)</f>
        <v/>
      </c>
      <c r="BB174" s="178" t="str">
        <f t="shared" si="26"/>
        <v/>
      </c>
      <c r="BC174" s="178" t="str">
        <f t="shared" si="27"/>
        <v/>
      </c>
      <c r="BD174" s="178" t="str">
        <f>IF($AF174="","",IF(COUNTIF(データとりまとめシート!$B$12:$B$17,NANS取り込みシート!$AF174)=1,データとりまとめシート!$W$24,IF(COUNTIF(データとりまとめシート!$B$3:$B$8,NANS取り込みシート!$AF174)=1,データとりまとめシート!$W$25,IF(COUNTIF(データとりまとめシート!$H$12:$H$17,NANS取り込みシート!$AF174)=1,データとりまとめシート!$W$26,IF(COUNTIF(データとりまとめシート!$H$3:$H$8,NANS取り込みシート!$AF174)=1,データとりまとめシート!$W$27,"")))))</f>
        <v/>
      </c>
      <c r="BE174" s="264" t="str">
        <f>IF(BD174=データとりまとめシート!$W$24,IF(データとりまとめシート!$E$12="","",データとりまとめシート!$E$12),"")&amp;IF(BD174=データとりまとめシート!$W$25,IF(データとりまとめシート!$E$3="","",データとりまとめシート!$E$3),"")&amp;IF(BD174=データとりまとめシート!$W$26,IF(データとりまとめシート!$K$12="","",データとりまとめシート!$K$12),"")&amp;IF(BD174=データとりまとめシート!$W$27,IF(データとりまとめシート!$K$3="","",データとりまとめシート!$K$3),"")</f>
        <v/>
      </c>
      <c r="BF174" s="178" t="str">
        <f t="shared" si="28"/>
        <v/>
      </c>
      <c r="BG174" s="178" t="str">
        <f t="shared" si="29"/>
        <v/>
      </c>
    </row>
    <row r="175" spans="1:59">
      <c r="A175" s="178" t="str">
        <f>IF(選手情報入力シート!A175="","",選手情報入力シート!A175)</f>
        <v/>
      </c>
      <c r="B175" s="178" t="str">
        <f>IF($A175="","",所属情報入力シート!$A$2)</f>
        <v/>
      </c>
      <c r="C175" s="178"/>
      <c r="D175" s="178"/>
      <c r="E175" s="178" t="str">
        <f>IF($A175="","",VLOOKUP($A175,選手情報入力シート!$A$3:$M$246,2,FALSE))</f>
        <v/>
      </c>
      <c r="F175" s="178" t="str">
        <f>IF($A175="","",VLOOKUP($A175,選手情報入力シート!$A$3:$M$246,3,FALSE)&amp;" "&amp;VLOOKUP($A175,選手情報入力シート!$A$3:$M$246,4,FALSE))</f>
        <v/>
      </c>
      <c r="G175" s="178" t="str">
        <f>IF($A175="","",ASC(VLOOKUP($A175,選手情報入力シート!$A$3:$M$246,5,FALSE)))</f>
        <v/>
      </c>
      <c r="H175" s="178"/>
      <c r="I175" s="178" t="str">
        <f>IF($A175="","",ASC(VLOOKUP($A175,選手情報入力シート!$A$3:$M$246,6,FALSE)))</f>
        <v/>
      </c>
      <c r="J175" s="178" t="str">
        <f>IF($A175="","",VLOOKUP($A175,選手情報入力シート!$A$3:$M$246,7,FALSE))</f>
        <v/>
      </c>
      <c r="K175" s="178" t="str">
        <f>IF($A175="","",VLOOKUP($A175,選手情報入力シート!$A$3:$M$246,8,FALSE))</f>
        <v/>
      </c>
      <c r="L175" s="178" t="str">
        <f>IF($A175="","",VLOOKUP($A175,選手情報入力シート!$A$3:$M$246,9,FALSE))</f>
        <v/>
      </c>
      <c r="M175" s="178" t="str">
        <f>IF($A175="","",YEAR(VLOOKUP($A175,選手情報入力シート!$A$3:$M$246,10,FALSE)))</f>
        <v/>
      </c>
      <c r="N175" s="265" t="str">
        <f>IF($A175="","",IF(MONTH(VLOOKUP($A175,選手情報入力シート!$A$3:$M$246,10,FALSE))&lt;10,"0"&amp;MONTH(VLOOKUP($A175,選手情報入力シート!$A$3:$M$246,10,FALSE))*100+DAY(VLOOKUP($A175,選手情報入力シート!$A$3:$M$246,10,FALSE)),MONTH(VLOOKUP($A175,選手情報入力シート!$A$3:$M$246,10,FALSE))*100+DAY(VLOOKUP($A175,選手情報入力シート!$A$3:$M$246,10,FALSE))))</f>
        <v/>
      </c>
      <c r="O175" s="178" t="str">
        <f>IF($A175="","",VLOOKUP($A175,選手情報入力シート!$A$3:$M$246,12,FALSE))</f>
        <v/>
      </c>
      <c r="P175" s="178" t="str">
        <f>IF($A175="","",VLOOKUP($A175,選手情報入力シート!$A$3:$M$246,11,FALSE))</f>
        <v/>
      </c>
      <c r="AF175" s="178" t="str">
        <f>IF(データとりまとめシート!$A194="","",データとりまとめシート!$A194)</f>
        <v/>
      </c>
      <c r="AG175" s="178" t="str">
        <f>IF($AF175="","",VLOOKUP($AF175,NANS取り込みシート!$A:$P,2,FALSE))</f>
        <v/>
      </c>
      <c r="AH175" s="178"/>
      <c r="AI175" s="178"/>
      <c r="AJ175" s="178" t="str">
        <f>IF($AF175="","",VLOOKUP($AF175,NANS取り込みシート!$A:$P,5,FALSE))</f>
        <v/>
      </c>
      <c r="AK175" s="178" t="str">
        <f>IF($AF175="","",VLOOKUP($AF175,NANS取り込みシート!$A:$P,6,FALSE))</f>
        <v/>
      </c>
      <c r="AL175" s="178" t="str">
        <f>IF($AF175="","",VLOOKUP($AF175,NANS取り込みシート!$A:$P,7,FALSE))</f>
        <v/>
      </c>
      <c r="AM175" s="178"/>
      <c r="AN175" s="178" t="str">
        <f>IF($AF175="","",VLOOKUP($AF175,NANS取り込みシート!$A:$P,9,FALSE))</f>
        <v/>
      </c>
      <c r="AO175" s="178" t="str">
        <f>IF($AF175="","",VLOOKUP($AF175,NANS取り込みシート!$A:$P,10,FALSE))</f>
        <v/>
      </c>
      <c r="AP175" s="178" t="str">
        <f>IF($AF175="","",VLOOKUP($AF175,NANS取り込みシート!$A:$P,11,FALSE))</f>
        <v/>
      </c>
      <c r="AQ175" s="178" t="str">
        <f>IF($AF175="","",VLOOKUP($AF175,NANS取り込みシート!$A:$P,12,FALSE))</f>
        <v/>
      </c>
      <c r="AR175" s="178" t="str">
        <f>IF($AF175="","",VLOOKUP($AF175,NANS取り込みシート!$A:$P,13,FALSE))</f>
        <v/>
      </c>
      <c r="AS175" s="265" t="str">
        <f>IF($AF175="","",VLOOKUP($AF175,NANS取り込みシート!$A:$P,14,FALSE))</f>
        <v/>
      </c>
      <c r="AT175" s="178" t="str">
        <f>IF($AF175="","",VLOOKUP($AF175,NANS取り込みシート!$A:$P,15,FALSE))</f>
        <v/>
      </c>
      <c r="AU175" s="265" t="str">
        <f>IF($AF175="","",VLOOKUP($AF175,NANS取り込みシート!$A:$P,16,FALSE))</f>
        <v/>
      </c>
      <c r="AV175" s="178" t="str">
        <f>IF(データとりまとめシート!$E194="","",データとりまとめシート!$E194)</f>
        <v/>
      </c>
      <c r="AW175" s="264" t="str">
        <f>IF(データとりまとめシート!$G194="","",データとりまとめシート!$G194)</f>
        <v/>
      </c>
      <c r="AX175" s="178" t="str">
        <f t="shared" si="24"/>
        <v/>
      </c>
      <c r="AY175" s="178" t="str">
        <f t="shared" si="25"/>
        <v/>
      </c>
      <c r="AZ175" s="178" t="str">
        <f>IF(データとりまとめシート!$I194="","",データとりまとめシート!$I194)</f>
        <v/>
      </c>
      <c r="BA175" s="264" t="str">
        <f>IF(データとりまとめシート!$K194="","",データとりまとめシート!$K194)</f>
        <v/>
      </c>
      <c r="BB175" s="178" t="str">
        <f t="shared" si="26"/>
        <v/>
      </c>
      <c r="BC175" s="178" t="str">
        <f t="shared" si="27"/>
        <v/>
      </c>
      <c r="BD175" s="178" t="str">
        <f>IF($AF175="","",IF(COUNTIF(データとりまとめシート!$B$12:$B$17,NANS取り込みシート!$AF175)=1,データとりまとめシート!$W$24,IF(COUNTIF(データとりまとめシート!$B$3:$B$8,NANS取り込みシート!$AF175)=1,データとりまとめシート!$W$25,IF(COUNTIF(データとりまとめシート!$H$12:$H$17,NANS取り込みシート!$AF175)=1,データとりまとめシート!$W$26,IF(COUNTIF(データとりまとめシート!$H$3:$H$8,NANS取り込みシート!$AF175)=1,データとりまとめシート!$W$27,"")))))</f>
        <v/>
      </c>
      <c r="BE175" s="264" t="str">
        <f>IF(BD175=データとりまとめシート!$W$24,IF(データとりまとめシート!$E$12="","",データとりまとめシート!$E$12),"")&amp;IF(BD175=データとりまとめシート!$W$25,IF(データとりまとめシート!$E$3="","",データとりまとめシート!$E$3),"")&amp;IF(BD175=データとりまとめシート!$W$26,IF(データとりまとめシート!$K$12="","",データとりまとめシート!$K$12),"")&amp;IF(BD175=データとりまとめシート!$W$27,IF(データとりまとめシート!$K$3="","",データとりまとめシート!$K$3),"")</f>
        <v/>
      </c>
      <c r="BF175" s="178" t="str">
        <f t="shared" si="28"/>
        <v/>
      </c>
      <c r="BG175" s="178" t="str">
        <f t="shared" si="29"/>
        <v/>
      </c>
    </row>
    <row r="176" spans="1:59">
      <c r="A176" s="178" t="str">
        <f>IF(選手情報入力シート!A176="","",選手情報入力シート!A176)</f>
        <v/>
      </c>
      <c r="B176" s="178" t="str">
        <f>IF($A176="","",所属情報入力シート!$A$2)</f>
        <v/>
      </c>
      <c r="C176" s="178"/>
      <c r="D176" s="178"/>
      <c r="E176" s="178" t="str">
        <f>IF($A176="","",VLOOKUP($A176,選手情報入力シート!$A$3:$M$246,2,FALSE))</f>
        <v/>
      </c>
      <c r="F176" s="178" t="str">
        <f>IF($A176="","",VLOOKUP($A176,選手情報入力シート!$A$3:$M$246,3,FALSE)&amp;" "&amp;VLOOKUP($A176,選手情報入力シート!$A$3:$M$246,4,FALSE))</f>
        <v/>
      </c>
      <c r="G176" s="178" t="str">
        <f>IF($A176="","",ASC(VLOOKUP($A176,選手情報入力シート!$A$3:$M$246,5,FALSE)))</f>
        <v/>
      </c>
      <c r="H176" s="178"/>
      <c r="I176" s="178" t="str">
        <f>IF($A176="","",ASC(VLOOKUP($A176,選手情報入力シート!$A$3:$M$246,6,FALSE)))</f>
        <v/>
      </c>
      <c r="J176" s="178" t="str">
        <f>IF($A176="","",VLOOKUP($A176,選手情報入力シート!$A$3:$M$246,7,FALSE))</f>
        <v/>
      </c>
      <c r="K176" s="178" t="str">
        <f>IF($A176="","",VLOOKUP($A176,選手情報入力シート!$A$3:$M$246,8,FALSE))</f>
        <v/>
      </c>
      <c r="L176" s="178" t="str">
        <f>IF($A176="","",VLOOKUP($A176,選手情報入力シート!$A$3:$M$246,9,FALSE))</f>
        <v/>
      </c>
      <c r="M176" s="178" t="str">
        <f>IF($A176="","",YEAR(VLOOKUP($A176,選手情報入力シート!$A$3:$M$246,10,FALSE)))</f>
        <v/>
      </c>
      <c r="N176" s="265" t="str">
        <f>IF($A176="","",IF(MONTH(VLOOKUP($A176,選手情報入力シート!$A$3:$M$246,10,FALSE))&lt;10,"0"&amp;MONTH(VLOOKUP($A176,選手情報入力シート!$A$3:$M$246,10,FALSE))*100+DAY(VLOOKUP($A176,選手情報入力シート!$A$3:$M$246,10,FALSE)),MONTH(VLOOKUP($A176,選手情報入力シート!$A$3:$M$246,10,FALSE))*100+DAY(VLOOKUP($A176,選手情報入力シート!$A$3:$M$246,10,FALSE))))</f>
        <v/>
      </c>
      <c r="O176" s="178" t="str">
        <f>IF($A176="","",VLOOKUP($A176,選手情報入力シート!$A$3:$M$246,12,FALSE))</f>
        <v/>
      </c>
      <c r="P176" s="178" t="str">
        <f>IF($A176="","",VLOOKUP($A176,選手情報入力シート!$A$3:$M$246,11,FALSE))</f>
        <v/>
      </c>
      <c r="AF176" s="178" t="str">
        <f>IF(データとりまとめシート!$A195="","",データとりまとめシート!$A195)</f>
        <v/>
      </c>
      <c r="AG176" s="178" t="str">
        <f>IF($AF176="","",VLOOKUP($AF176,NANS取り込みシート!$A:$P,2,FALSE))</f>
        <v/>
      </c>
      <c r="AH176" s="178"/>
      <c r="AI176" s="178"/>
      <c r="AJ176" s="178" t="str">
        <f>IF($AF176="","",VLOOKUP($AF176,NANS取り込みシート!$A:$P,5,FALSE))</f>
        <v/>
      </c>
      <c r="AK176" s="178" t="str">
        <f>IF($AF176="","",VLOOKUP($AF176,NANS取り込みシート!$A:$P,6,FALSE))</f>
        <v/>
      </c>
      <c r="AL176" s="178" t="str">
        <f>IF($AF176="","",VLOOKUP($AF176,NANS取り込みシート!$A:$P,7,FALSE))</f>
        <v/>
      </c>
      <c r="AM176" s="178"/>
      <c r="AN176" s="178" t="str">
        <f>IF($AF176="","",VLOOKUP($AF176,NANS取り込みシート!$A:$P,9,FALSE))</f>
        <v/>
      </c>
      <c r="AO176" s="178" t="str">
        <f>IF($AF176="","",VLOOKUP($AF176,NANS取り込みシート!$A:$P,10,FALSE))</f>
        <v/>
      </c>
      <c r="AP176" s="178" t="str">
        <f>IF($AF176="","",VLOOKUP($AF176,NANS取り込みシート!$A:$P,11,FALSE))</f>
        <v/>
      </c>
      <c r="AQ176" s="178" t="str">
        <f>IF($AF176="","",VLOOKUP($AF176,NANS取り込みシート!$A:$P,12,FALSE))</f>
        <v/>
      </c>
      <c r="AR176" s="178" t="str">
        <f>IF($AF176="","",VLOOKUP($AF176,NANS取り込みシート!$A:$P,13,FALSE))</f>
        <v/>
      </c>
      <c r="AS176" s="265" t="str">
        <f>IF($AF176="","",VLOOKUP($AF176,NANS取り込みシート!$A:$P,14,FALSE))</f>
        <v/>
      </c>
      <c r="AT176" s="178" t="str">
        <f>IF($AF176="","",VLOOKUP($AF176,NANS取り込みシート!$A:$P,15,FALSE))</f>
        <v/>
      </c>
      <c r="AU176" s="265" t="str">
        <f>IF($AF176="","",VLOOKUP($AF176,NANS取り込みシート!$A:$P,16,FALSE))</f>
        <v/>
      </c>
      <c r="AV176" s="178" t="str">
        <f>IF(データとりまとめシート!$E195="","",データとりまとめシート!$E195)</f>
        <v/>
      </c>
      <c r="AW176" s="264" t="str">
        <f>IF(データとりまとめシート!$G195="","",データとりまとめシート!$G195)</f>
        <v/>
      </c>
      <c r="AX176" s="178" t="str">
        <f t="shared" si="24"/>
        <v/>
      </c>
      <c r="AY176" s="178" t="str">
        <f t="shared" si="25"/>
        <v/>
      </c>
      <c r="AZ176" s="178" t="str">
        <f>IF(データとりまとめシート!$I195="","",データとりまとめシート!$I195)</f>
        <v/>
      </c>
      <c r="BA176" s="264" t="str">
        <f>IF(データとりまとめシート!$K195="","",データとりまとめシート!$K195)</f>
        <v/>
      </c>
      <c r="BB176" s="178" t="str">
        <f t="shared" si="26"/>
        <v/>
      </c>
      <c r="BC176" s="178" t="str">
        <f t="shared" si="27"/>
        <v/>
      </c>
      <c r="BD176" s="178" t="str">
        <f>IF($AF176="","",IF(COUNTIF(データとりまとめシート!$B$12:$B$17,NANS取り込みシート!$AF176)=1,データとりまとめシート!$W$24,IF(COUNTIF(データとりまとめシート!$B$3:$B$8,NANS取り込みシート!$AF176)=1,データとりまとめシート!$W$25,IF(COUNTIF(データとりまとめシート!$H$12:$H$17,NANS取り込みシート!$AF176)=1,データとりまとめシート!$W$26,IF(COUNTIF(データとりまとめシート!$H$3:$H$8,NANS取り込みシート!$AF176)=1,データとりまとめシート!$W$27,"")))))</f>
        <v/>
      </c>
      <c r="BE176" s="264" t="str">
        <f>IF(BD176=データとりまとめシート!$W$24,IF(データとりまとめシート!$E$12="","",データとりまとめシート!$E$12),"")&amp;IF(BD176=データとりまとめシート!$W$25,IF(データとりまとめシート!$E$3="","",データとりまとめシート!$E$3),"")&amp;IF(BD176=データとりまとめシート!$W$26,IF(データとりまとめシート!$K$12="","",データとりまとめシート!$K$12),"")&amp;IF(BD176=データとりまとめシート!$W$27,IF(データとりまとめシート!$K$3="","",データとりまとめシート!$K$3),"")</f>
        <v/>
      </c>
      <c r="BF176" s="178" t="str">
        <f t="shared" si="28"/>
        <v/>
      </c>
      <c r="BG176" s="178" t="str">
        <f t="shared" si="29"/>
        <v/>
      </c>
    </row>
    <row r="177" spans="1:59">
      <c r="A177" s="178" t="str">
        <f>IF(選手情報入力シート!A177="","",選手情報入力シート!A177)</f>
        <v/>
      </c>
      <c r="B177" s="178" t="str">
        <f>IF($A177="","",所属情報入力シート!$A$2)</f>
        <v/>
      </c>
      <c r="C177" s="178"/>
      <c r="D177" s="178"/>
      <c r="E177" s="178" t="str">
        <f>IF($A177="","",VLOOKUP($A177,選手情報入力シート!$A$3:$M$246,2,FALSE))</f>
        <v/>
      </c>
      <c r="F177" s="178" t="str">
        <f>IF($A177="","",VLOOKUP($A177,選手情報入力シート!$A$3:$M$246,3,FALSE)&amp;" "&amp;VLOOKUP($A177,選手情報入力シート!$A$3:$M$246,4,FALSE))</f>
        <v/>
      </c>
      <c r="G177" s="178" t="str">
        <f>IF($A177="","",ASC(VLOOKUP($A177,選手情報入力シート!$A$3:$M$246,5,FALSE)))</f>
        <v/>
      </c>
      <c r="H177" s="178"/>
      <c r="I177" s="178" t="str">
        <f>IF($A177="","",ASC(VLOOKUP($A177,選手情報入力シート!$A$3:$M$246,6,FALSE)))</f>
        <v/>
      </c>
      <c r="J177" s="178" t="str">
        <f>IF($A177="","",VLOOKUP($A177,選手情報入力シート!$A$3:$M$246,7,FALSE))</f>
        <v/>
      </c>
      <c r="K177" s="178" t="str">
        <f>IF($A177="","",VLOOKUP($A177,選手情報入力シート!$A$3:$M$246,8,FALSE))</f>
        <v/>
      </c>
      <c r="L177" s="178" t="str">
        <f>IF($A177="","",VLOOKUP($A177,選手情報入力シート!$A$3:$M$246,9,FALSE))</f>
        <v/>
      </c>
      <c r="M177" s="178" t="str">
        <f>IF($A177="","",YEAR(VLOOKUP($A177,選手情報入力シート!$A$3:$M$246,10,FALSE)))</f>
        <v/>
      </c>
      <c r="N177" s="265" t="str">
        <f>IF($A177="","",IF(MONTH(VLOOKUP($A177,選手情報入力シート!$A$3:$M$246,10,FALSE))&lt;10,"0"&amp;MONTH(VLOOKUP($A177,選手情報入力シート!$A$3:$M$246,10,FALSE))*100+DAY(VLOOKUP($A177,選手情報入力シート!$A$3:$M$246,10,FALSE)),MONTH(VLOOKUP($A177,選手情報入力シート!$A$3:$M$246,10,FALSE))*100+DAY(VLOOKUP($A177,選手情報入力シート!$A$3:$M$246,10,FALSE))))</f>
        <v/>
      </c>
      <c r="O177" s="178" t="str">
        <f>IF($A177="","",VLOOKUP($A177,選手情報入力シート!$A$3:$M$246,12,FALSE))</f>
        <v/>
      </c>
      <c r="P177" s="178" t="str">
        <f>IF($A177="","",VLOOKUP($A177,選手情報入力シート!$A$3:$M$246,11,FALSE))</f>
        <v/>
      </c>
      <c r="AF177" s="178" t="str">
        <f>IF(データとりまとめシート!$A196="","",データとりまとめシート!$A196)</f>
        <v/>
      </c>
      <c r="AG177" s="178" t="str">
        <f>IF($AF177="","",VLOOKUP($AF177,NANS取り込みシート!$A:$P,2,FALSE))</f>
        <v/>
      </c>
      <c r="AH177" s="178"/>
      <c r="AI177" s="178"/>
      <c r="AJ177" s="178" t="str">
        <f>IF($AF177="","",VLOOKUP($AF177,NANS取り込みシート!$A:$P,5,FALSE))</f>
        <v/>
      </c>
      <c r="AK177" s="178" t="str">
        <f>IF($AF177="","",VLOOKUP($AF177,NANS取り込みシート!$A:$P,6,FALSE))</f>
        <v/>
      </c>
      <c r="AL177" s="178" t="str">
        <f>IF($AF177="","",VLOOKUP($AF177,NANS取り込みシート!$A:$P,7,FALSE))</f>
        <v/>
      </c>
      <c r="AM177" s="178"/>
      <c r="AN177" s="178" t="str">
        <f>IF($AF177="","",VLOOKUP($AF177,NANS取り込みシート!$A:$P,9,FALSE))</f>
        <v/>
      </c>
      <c r="AO177" s="178" t="str">
        <f>IF($AF177="","",VLOOKUP($AF177,NANS取り込みシート!$A:$P,10,FALSE))</f>
        <v/>
      </c>
      <c r="AP177" s="178" t="str">
        <f>IF($AF177="","",VLOOKUP($AF177,NANS取り込みシート!$A:$P,11,FALSE))</f>
        <v/>
      </c>
      <c r="AQ177" s="178" t="str">
        <f>IF($AF177="","",VLOOKUP($AF177,NANS取り込みシート!$A:$P,12,FALSE))</f>
        <v/>
      </c>
      <c r="AR177" s="178" t="str">
        <f>IF($AF177="","",VLOOKUP($AF177,NANS取り込みシート!$A:$P,13,FALSE))</f>
        <v/>
      </c>
      <c r="AS177" s="265" t="str">
        <f>IF($AF177="","",VLOOKUP($AF177,NANS取り込みシート!$A:$P,14,FALSE))</f>
        <v/>
      </c>
      <c r="AT177" s="178" t="str">
        <f>IF($AF177="","",VLOOKUP($AF177,NANS取り込みシート!$A:$P,15,FALSE))</f>
        <v/>
      </c>
      <c r="AU177" s="265" t="str">
        <f>IF($AF177="","",VLOOKUP($AF177,NANS取り込みシート!$A:$P,16,FALSE))</f>
        <v/>
      </c>
      <c r="AV177" s="178" t="str">
        <f>IF(データとりまとめシート!$E196="","",データとりまとめシート!$E196)</f>
        <v/>
      </c>
      <c r="AW177" s="264" t="str">
        <f>IF(データとりまとめシート!$G196="","",データとりまとめシート!$G196)</f>
        <v/>
      </c>
      <c r="AX177" s="178" t="str">
        <f t="shared" si="24"/>
        <v/>
      </c>
      <c r="AY177" s="178" t="str">
        <f t="shared" si="25"/>
        <v/>
      </c>
      <c r="AZ177" s="178" t="str">
        <f>IF(データとりまとめシート!$I196="","",データとりまとめシート!$I196)</f>
        <v/>
      </c>
      <c r="BA177" s="264" t="str">
        <f>IF(データとりまとめシート!$K196="","",データとりまとめシート!$K196)</f>
        <v/>
      </c>
      <c r="BB177" s="178" t="str">
        <f t="shared" si="26"/>
        <v/>
      </c>
      <c r="BC177" s="178" t="str">
        <f t="shared" si="27"/>
        <v/>
      </c>
      <c r="BD177" s="178" t="str">
        <f>IF($AF177="","",IF(COUNTIF(データとりまとめシート!$B$12:$B$17,NANS取り込みシート!$AF177)=1,データとりまとめシート!$W$24,IF(COUNTIF(データとりまとめシート!$B$3:$B$8,NANS取り込みシート!$AF177)=1,データとりまとめシート!$W$25,IF(COUNTIF(データとりまとめシート!$H$12:$H$17,NANS取り込みシート!$AF177)=1,データとりまとめシート!$W$26,IF(COUNTIF(データとりまとめシート!$H$3:$H$8,NANS取り込みシート!$AF177)=1,データとりまとめシート!$W$27,"")))))</f>
        <v/>
      </c>
      <c r="BE177" s="264" t="str">
        <f>IF(BD177=データとりまとめシート!$W$24,IF(データとりまとめシート!$E$12="","",データとりまとめシート!$E$12),"")&amp;IF(BD177=データとりまとめシート!$W$25,IF(データとりまとめシート!$E$3="","",データとりまとめシート!$E$3),"")&amp;IF(BD177=データとりまとめシート!$W$26,IF(データとりまとめシート!$K$12="","",データとりまとめシート!$K$12),"")&amp;IF(BD177=データとりまとめシート!$W$27,IF(データとりまとめシート!$K$3="","",データとりまとめシート!$K$3),"")</f>
        <v/>
      </c>
      <c r="BF177" s="178" t="str">
        <f t="shared" si="28"/>
        <v/>
      </c>
      <c r="BG177" s="178" t="str">
        <f t="shared" si="29"/>
        <v/>
      </c>
    </row>
    <row r="178" spans="1:59">
      <c r="A178" s="178" t="str">
        <f>IF(選手情報入力シート!A178="","",選手情報入力シート!A178)</f>
        <v/>
      </c>
      <c r="B178" s="178" t="str">
        <f>IF($A178="","",所属情報入力シート!$A$2)</f>
        <v/>
      </c>
      <c r="C178" s="178"/>
      <c r="D178" s="178"/>
      <c r="E178" s="178" t="str">
        <f>IF($A178="","",VLOOKUP($A178,選手情報入力シート!$A$3:$M$246,2,FALSE))</f>
        <v/>
      </c>
      <c r="F178" s="178" t="str">
        <f>IF($A178="","",VLOOKUP($A178,選手情報入力シート!$A$3:$M$246,3,FALSE)&amp;" "&amp;VLOOKUP($A178,選手情報入力シート!$A$3:$M$246,4,FALSE))</f>
        <v/>
      </c>
      <c r="G178" s="178" t="str">
        <f>IF($A178="","",ASC(VLOOKUP($A178,選手情報入力シート!$A$3:$M$246,5,FALSE)))</f>
        <v/>
      </c>
      <c r="H178" s="178"/>
      <c r="I178" s="178" t="str">
        <f>IF($A178="","",ASC(VLOOKUP($A178,選手情報入力シート!$A$3:$M$246,6,FALSE)))</f>
        <v/>
      </c>
      <c r="J178" s="178" t="str">
        <f>IF($A178="","",VLOOKUP($A178,選手情報入力シート!$A$3:$M$246,7,FALSE))</f>
        <v/>
      </c>
      <c r="K178" s="178" t="str">
        <f>IF($A178="","",VLOOKUP($A178,選手情報入力シート!$A$3:$M$246,8,FALSE))</f>
        <v/>
      </c>
      <c r="L178" s="178" t="str">
        <f>IF($A178="","",VLOOKUP($A178,選手情報入力シート!$A$3:$M$246,9,FALSE))</f>
        <v/>
      </c>
      <c r="M178" s="178" t="str">
        <f>IF($A178="","",YEAR(VLOOKUP($A178,選手情報入力シート!$A$3:$M$246,10,FALSE)))</f>
        <v/>
      </c>
      <c r="N178" s="265" t="str">
        <f>IF($A178="","",IF(MONTH(VLOOKUP($A178,選手情報入力シート!$A$3:$M$246,10,FALSE))&lt;10,"0"&amp;MONTH(VLOOKUP($A178,選手情報入力シート!$A$3:$M$246,10,FALSE))*100+DAY(VLOOKUP($A178,選手情報入力シート!$A$3:$M$246,10,FALSE)),MONTH(VLOOKUP($A178,選手情報入力シート!$A$3:$M$246,10,FALSE))*100+DAY(VLOOKUP($A178,選手情報入力シート!$A$3:$M$246,10,FALSE))))</f>
        <v/>
      </c>
      <c r="O178" s="178" t="str">
        <f>IF($A178="","",VLOOKUP($A178,選手情報入力シート!$A$3:$M$246,12,FALSE))</f>
        <v/>
      </c>
      <c r="P178" s="178" t="str">
        <f>IF($A178="","",VLOOKUP($A178,選手情報入力シート!$A$3:$M$246,11,FALSE))</f>
        <v/>
      </c>
      <c r="AF178" s="178" t="str">
        <f>IF(データとりまとめシート!$A197="","",データとりまとめシート!$A197)</f>
        <v/>
      </c>
      <c r="AG178" s="178" t="str">
        <f>IF($AF178="","",VLOOKUP($AF178,NANS取り込みシート!$A:$P,2,FALSE))</f>
        <v/>
      </c>
      <c r="AH178" s="178"/>
      <c r="AI178" s="178"/>
      <c r="AJ178" s="178" t="str">
        <f>IF($AF178="","",VLOOKUP($AF178,NANS取り込みシート!$A:$P,5,FALSE))</f>
        <v/>
      </c>
      <c r="AK178" s="178" t="str">
        <f>IF($AF178="","",VLOOKUP($AF178,NANS取り込みシート!$A:$P,6,FALSE))</f>
        <v/>
      </c>
      <c r="AL178" s="178" t="str">
        <f>IF($AF178="","",VLOOKUP($AF178,NANS取り込みシート!$A:$P,7,FALSE))</f>
        <v/>
      </c>
      <c r="AM178" s="178"/>
      <c r="AN178" s="178" t="str">
        <f>IF($AF178="","",VLOOKUP($AF178,NANS取り込みシート!$A:$P,9,FALSE))</f>
        <v/>
      </c>
      <c r="AO178" s="178" t="str">
        <f>IF($AF178="","",VLOOKUP($AF178,NANS取り込みシート!$A:$P,10,FALSE))</f>
        <v/>
      </c>
      <c r="AP178" s="178" t="str">
        <f>IF($AF178="","",VLOOKUP($AF178,NANS取り込みシート!$A:$P,11,FALSE))</f>
        <v/>
      </c>
      <c r="AQ178" s="178" t="str">
        <f>IF($AF178="","",VLOOKUP($AF178,NANS取り込みシート!$A:$P,12,FALSE))</f>
        <v/>
      </c>
      <c r="AR178" s="178" t="str">
        <f>IF($AF178="","",VLOOKUP($AF178,NANS取り込みシート!$A:$P,13,FALSE))</f>
        <v/>
      </c>
      <c r="AS178" s="265" t="str">
        <f>IF($AF178="","",VLOOKUP($AF178,NANS取り込みシート!$A:$P,14,FALSE))</f>
        <v/>
      </c>
      <c r="AT178" s="178" t="str">
        <f>IF($AF178="","",VLOOKUP($AF178,NANS取り込みシート!$A:$P,15,FALSE))</f>
        <v/>
      </c>
      <c r="AU178" s="265" t="str">
        <f>IF($AF178="","",VLOOKUP($AF178,NANS取り込みシート!$A:$P,16,FALSE))</f>
        <v/>
      </c>
      <c r="AV178" s="178" t="str">
        <f>IF(データとりまとめシート!$E197="","",データとりまとめシート!$E197)</f>
        <v/>
      </c>
      <c r="AW178" s="264" t="str">
        <f>IF(データとりまとめシート!$G197="","",データとりまとめシート!$G197)</f>
        <v/>
      </c>
      <c r="AX178" s="178" t="str">
        <f t="shared" si="24"/>
        <v/>
      </c>
      <c r="AY178" s="178" t="str">
        <f t="shared" si="25"/>
        <v/>
      </c>
      <c r="AZ178" s="178" t="str">
        <f>IF(データとりまとめシート!$I197="","",データとりまとめシート!$I197)</f>
        <v/>
      </c>
      <c r="BA178" s="264" t="str">
        <f>IF(データとりまとめシート!$K197="","",データとりまとめシート!$K197)</f>
        <v/>
      </c>
      <c r="BB178" s="178" t="str">
        <f t="shared" si="26"/>
        <v/>
      </c>
      <c r="BC178" s="178" t="str">
        <f t="shared" si="27"/>
        <v/>
      </c>
      <c r="BD178" s="178" t="str">
        <f>IF($AF178="","",IF(COUNTIF(データとりまとめシート!$B$12:$B$17,NANS取り込みシート!$AF178)=1,データとりまとめシート!$W$24,IF(COUNTIF(データとりまとめシート!$B$3:$B$8,NANS取り込みシート!$AF178)=1,データとりまとめシート!$W$25,IF(COUNTIF(データとりまとめシート!$H$12:$H$17,NANS取り込みシート!$AF178)=1,データとりまとめシート!$W$26,IF(COUNTIF(データとりまとめシート!$H$3:$H$8,NANS取り込みシート!$AF178)=1,データとりまとめシート!$W$27,"")))))</f>
        <v/>
      </c>
      <c r="BE178" s="264" t="str">
        <f>IF(BD178=データとりまとめシート!$W$24,IF(データとりまとめシート!$E$12="","",データとりまとめシート!$E$12),"")&amp;IF(BD178=データとりまとめシート!$W$25,IF(データとりまとめシート!$E$3="","",データとりまとめシート!$E$3),"")&amp;IF(BD178=データとりまとめシート!$W$26,IF(データとりまとめシート!$K$12="","",データとりまとめシート!$K$12),"")&amp;IF(BD178=データとりまとめシート!$W$27,IF(データとりまとめシート!$K$3="","",データとりまとめシート!$K$3),"")</f>
        <v/>
      </c>
      <c r="BF178" s="178" t="str">
        <f t="shared" si="28"/>
        <v/>
      </c>
      <c r="BG178" s="178" t="str">
        <f t="shared" si="29"/>
        <v/>
      </c>
    </row>
    <row r="179" spans="1:59">
      <c r="A179" s="178" t="str">
        <f>IF(選手情報入力シート!A179="","",選手情報入力シート!A179)</f>
        <v/>
      </c>
      <c r="B179" s="178" t="str">
        <f>IF($A179="","",所属情報入力シート!$A$2)</f>
        <v/>
      </c>
      <c r="C179" s="178"/>
      <c r="D179" s="178"/>
      <c r="E179" s="178" t="str">
        <f>IF($A179="","",VLOOKUP($A179,選手情報入力シート!$A$3:$M$246,2,FALSE))</f>
        <v/>
      </c>
      <c r="F179" s="178" t="str">
        <f>IF($A179="","",VLOOKUP($A179,選手情報入力シート!$A$3:$M$246,3,FALSE)&amp;" "&amp;VLOOKUP($A179,選手情報入力シート!$A$3:$M$246,4,FALSE))</f>
        <v/>
      </c>
      <c r="G179" s="178" t="str">
        <f>IF($A179="","",ASC(VLOOKUP($A179,選手情報入力シート!$A$3:$M$246,5,FALSE)))</f>
        <v/>
      </c>
      <c r="H179" s="178"/>
      <c r="I179" s="178" t="str">
        <f>IF($A179="","",ASC(VLOOKUP($A179,選手情報入力シート!$A$3:$M$246,6,FALSE)))</f>
        <v/>
      </c>
      <c r="J179" s="178" t="str">
        <f>IF($A179="","",VLOOKUP($A179,選手情報入力シート!$A$3:$M$246,7,FALSE))</f>
        <v/>
      </c>
      <c r="K179" s="178" t="str">
        <f>IF($A179="","",VLOOKUP($A179,選手情報入力シート!$A$3:$M$246,8,FALSE))</f>
        <v/>
      </c>
      <c r="L179" s="178" t="str">
        <f>IF($A179="","",VLOOKUP($A179,選手情報入力シート!$A$3:$M$246,9,FALSE))</f>
        <v/>
      </c>
      <c r="M179" s="178" t="str">
        <f>IF($A179="","",YEAR(VLOOKUP($A179,選手情報入力シート!$A$3:$M$246,10,FALSE)))</f>
        <v/>
      </c>
      <c r="N179" s="265" t="str">
        <f>IF($A179="","",IF(MONTH(VLOOKUP($A179,選手情報入力シート!$A$3:$M$246,10,FALSE))&lt;10,"0"&amp;MONTH(VLOOKUP($A179,選手情報入力シート!$A$3:$M$246,10,FALSE))*100+DAY(VLOOKUP($A179,選手情報入力シート!$A$3:$M$246,10,FALSE)),MONTH(VLOOKUP($A179,選手情報入力シート!$A$3:$M$246,10,FALSE))*100+DAY(VLOOKUP($A179,選手情報入力シート!$A$3:$M$246,10,FALSE))))</f>
        <v/>
      </c>
      <c r="O179" s="178" t="str">
        <f>IF($A179="","",VLOOKUP($A179,選手情報入力シート!$A$3:$M$246,12,FALSE))</f>
        <v/>
      </c>
      <c r="P179" s="178" t="str">
        <f>IF($A179="","",VLOOKUP($A179,選手情報入力シート!$A$3:$M$246,11,FALSE))</f>
        <v/>
      </c>
      <c r="AF179" s="178" t="str">
        <f>IF(データとりまとめシート!$A198="","",データとりまとめシート!$A198)</f>
        <v/>
      </c>
      <c r="AG179" s="178" t="str">
        <f>IF($AF179="","",VLOOKUP($AF179,NANS取り込みシート!$A:$P,2,FALSE))</f>
        <v/>
      </c>
      <c r="AH179" s="178"/>
      <c r="AI179" s="178"/>
      <c r="AJ179" s="178" t="str">
        <f>IF($AF179="","",VLOOKUP($AF179,NANS取り込みシート!$A:$P,5,FALSE))</f>
        <v/>
      </c>
      <c r="AK179" s="178" t="str">
        <f>IF($AF179="","",VLOOKUP($AF179,NANS取り込みシート!$A:$P,6,FALSE))</f>
        <v/>
      </c>
      <c r="AL179" s="178" t="str">
        <f>IF($AF179="","",VLOOKUP($AF179,NANS取り込みシート!$A:$P,7,FALSE))</f>
        <v/>
      </c>
      <c r="AM179" s="178"/>
      <c r="AN179" s="178" t="str">
        <f>IF($AF179="","",VLOOKUP($AF179,NANS取り込みシート!$A:$P,9,FALSE))</f>
        <v/>
      </c>
      <c r="AO179" s="178" t="str">
        <f>IF($AF179="","",VLOOKUP($AF179,NANS取り込みシート!$A:$P,10,FALSE))</f>
        <v/>
      </c>
      <c r="AP179" s="178" t="str">
        <f>IF($AF179="","",VLOOKUP($AF179,NANS取り込みシート!$A:$P,11,FALSE))</f>
        <v/>
      </c>
      <c r="AQ179" s="178" t="str">
        <f>IF($AF179="","",VLOOKUP($AF179,NANS取り込みシート!$A:$P,12,FALSE))</f>
        <v/>
      </c>
      <c r="AR179" s="178" t="str">
        <f>IF($AF179="","",VLOOKUP($AF179,NANS取り込みシート!$A:$P,13,FALSE))</f>
        <v/>
      </c>
      <c r="AS179" s="265" t="str">
        <f>IF($AF179="","",VLOOKUP($AF179,NANS取り込みシート!$A:$P,14,FALSE))</f>
        <v/>
      </c>
      <c r="AT179" s="178" t="str">
        <f>IF($AF179="","",VLOOKUP($AF179,NANS取り込みシート!$A:$P,15,FALSE))</f>
        <v/>
      </c>
      <c r="AU179" s="265" t="str">
        <f>IF($AF179="","",VLOOKUP($AF179,NANS取り込みシート!$A:$P,16,FALSE))</f>
        <v/>
      </c>
      <c r="AV179" s="178" t="str">
        <f>IF(データとりまとめシート!$E198="","",データとりまとめシート!$E198)</f>
        <v/>
      </c>
      <c r="AW179" s="264" t="str">
        <f>IF(データとりまとめシート!$G198="","",データとりまとめシート!$G198)</f>
        <v/>
      </c>
      <c r="AX179" s="178" t="str">
        <f t="shared" si="24"/>
        <v/>
      </c>
      <c r="AY179" s="178" t="str">
        <f t="shared" si="25"/>
        <v/>
      </c>
      <c r="AZ179" s="178" t="str">
        <f>IF(データとりまとめシート!$I198="","",データとりまとめシート!$I198)</f>
        <v/>
      </c>
      <c r="BA179" s="264" t="str">
        <f>IF(データとりまとめシート!$K198="","",データとりまとめシート!$K198)</f>
        <v/>
      </c>
      <c r="BB179" s="178" t="str">
        <f t="shared" si="26"/>
        <v/>
      </c>
      <c r="BC179" s="178" t="str">
        <f t="shared" si="27"/>
        <v/>
      </c>
      <c r="BD179" s="178" t="str">
        <f>IF($AF179="","",IF(COUNTIF(データとりまとめシート!$B$12:$B$17,NANS取り込みシート!$AF179)=1,データとりまとめシート!$W$24,IF(COUNTIF(データとりまとめシート!$B$3:$B$8,NANS取り込みシート!$AF179)=1,データとりまとめシート!$W$25,IF(COUNTIF(データとりまとめシート!$H$12:$H$17,NANS取り込みシート!$AF179)=1,データとりまとめシート!$W$26,IF(COUNTIF(データとりまとめシート!$H$3:$H$8,NANS取り込みシート!$AF179)=1,データとりまとめシート!$W$27,"")))))</f>
        <v/>
      </c>
      <c r="BE179" s="264" t="str">
        <f>IF(BD179=データとりまとめシート!$W$24,IF(データとりまとめシート!$E$12="","",データとりまとめシート!$E$12),"")&amp;IF(BD179=データとりまとめシート!$W$25,IF(データとりまとめシート!$E$3="","",データとりまとめシート!$E$3),"")&amp;IF(BD179=データとりまとめシート!$W$26,IF(データとりまとめシート!$K$12="","",データとりまとめシート!$K$12),"")&amp;IF(BD179=データとりまとめシート!$W$27,IF(データとりまとめシート!$K$3="","",データとりまとめシート!$K$3),"")</f>
        <v/>
      </c>
      <c r="BF179" s="178" t="str">
        <f t="shared" si="28"/>
        <v/>
      </c>
      <c r="BG179" s="178" t="str">
        <f t="shared" si="29"/>
        <v/>
      </c>
    </row>
    <row r="180" spans="1:59">
      <c r="A180" s="178" t="str">
        <f>IF(選手情報入力シート!A180="","",選手情報入力シート!A180)</f>
        <v/>
      </c>
      <c r="B180" s="178" t="str">
        <f>IF($A180="","",所属情報入力シート!$A$2)</f>
        <v/>
      </c>
      <c r="C180" s="178"/>
      <c r="D180" s="178"/>
      <c r="E180" s="178" t="str">
        <f>IF($A180="","",VLOOKUP($A180,選手情報入力シート!$A$3:$M$246,2,FALSE))</f>
        <v/>
      </c>
      <c r="F180" s="178" t="str">
        <f>IF($A180="","",VLOOKUP($A180,選手情報入力シート!$A$3:$M$246,3,FALSE)&amp;" "&amp;VLOOKUP($A180,選手情報入力シート!$A$3:$M$246,4,FALSE))</f>
        <v/>
      </c>
      <c r="G180" s="178" t="str">
        <f>IF($A180="","",ASC(VLOOKUP($A180,選手情報入力シート!$A$3:$M$246,5,FALSE)))</f>
        <v/>
      </c>
      <c r="H180" s="178"/>
      <c r="I180" s="178" t="str">
        <f>IF($A180="","",ASC(VLOOKUP($A180,選手情報入力シート!$A$3:$M$246,6,FALSE)))</f>
        <v/>
      </c>
      <c r="J180" s="178" t="str">
        <f>IF($A180="","",VLOOKUP($A180,選手情報入力シート!$A$3:$M$246,7,FALSE))</f>
        <v/>
      </c>
      <c r="K180" s="178" t="str">
        <f>IF($A180="","",VLOOKUP($A180,選手情報入力シート!$A$3:$M$246,8,FALSE))</f>
        <v/>
      </c>
      <c r="L180" s="178" t="str">
        <f>IF($A180="","",VLOOKUP($A180,選手情報入力シート!$A$3:$M$246,9,FALSE))</f>
        <v/>
      </c>
      <c r="M180" s="178" t="str">
        <f>IF($A180="","",YEAR(VLOOKUP($A180,選手情報入力シート!$A$3:$M$246,10,FALSE)))</f>
        <v/>
      </c>
      <c r="N180" s="265" t="str">
        <f>IF($A180="","",IF(MONTH(VLOOKUP($A180,選手情報入力シート!$A$3:$M$246,10,FALSE))&lt;10,"0"&amp;MONTH(VLOOKUP($A180,選手情報入力シート!$A$3:$M$246,10,FALSE))*100+DAY(VLOOKUP($A180,選手情報入力シート!$A$3:$M$246,10,FALSE)),MONTH(VLOOKUP($A180,選手情報入力シート!$A$3:$M$246,10,FALSE))*100+DAY(VLOOKUP($A180,選手情報入力シート!$A$3:$M$246,10,FALSE))))</f>
        <v/>
      </c>
      <c r="O180" s="178" t="str">
        <f>IF($A180="","",VLOOKUP($A180,選手情報入力シート!$A$3:$M$246,12,FALSE))</f>
        <v/>
      </c>
      <c r="P180" s="178" t="str">
        <f>IF($A180="","",VLOOKUP($A180,選手情報入力シート!$A$3:$M$246,11,FALSE))</f>
        <v/>
      </c>
      <c r="AF180" s="178" t="str">
        <f>IF(データとりまとめシート!$A199="","",データとりまとめシート!$A199)</f>
        <v/>
      </c>
      <c r="AG180" s="178" t="str">
        <f>IF($AF180="","",VLOOKUP($AF180,NANS取り込みシート!$A:$P,2,FALSE))</f>
        <v/>
      </c>
      <c r="AH180" s="178"/>
      <c r="AI180" s="178"/>
      <c r="AJ180" s="178" t="str">
        <f>IF($AF180="","",VLOOKUP($AF180,NANS取り込みシート!$A:$P,5,FALSE))</f>
        <v/>
      </c>
      <c r="AK180" s="178" t="str">
        <f>IF($AF180="","",VLOOKUP($AF180,NANS取り込みシート!$A:$P,6,FALSE))</f>
        <v/>
      </c>
      <c r="AL180" s="178" t="str">
        <f>IF($AF180="","",VLOOKUP($AF180,NANS取り込みシート!$A:$P,7,FALSE))</f>
        <v/>
      </c>
      <c r="AM180" s="178"/>
      <c r="AN180" s="178" t="str">
        <f>IF($AF180="","",VLOOKUP($AF180,NANS取り込みシート!$A:$P,9,FALSE))</f>
        <v/>
      </c>
      <c r="AO180" s="178" t="str">
        <f>IF($AF180="","",VLOOKUP($AF180,NANS取り込みシート!$A:$P,10,FALSE))</f>
        <v/>
      </c>
      <c r="AP180" s="178" t="str">
        <f>IF($AF180="","",VLOOKUP($AF180,NANS取り込みシート!$A:$P,11,FALSE))</f>
        <v/>
      </c>
      <c r="AQ180" s="178" t="str">
        <f>IF($AF180="","",VLOOKUP($AF180,NANS取り込みシート!$A:$P,12,FALSE))</f>
        <v/>
      </c>
      <c r="AR180" s="178" t="str">
        <f>IF($AF180="","",VLOOKUP($AF180,NANS取り込みシート!$A:$P,13,FALSE))</f>
        <v/>
      </c>
      <c r="AS180" s="265" t="str">
        <f>IF($AF180="","",VLOOKUP($AF180,NANS取り込みシート!$A:$P,14,FALSE))</f>
        <v/>
      </c>
      <c r="AT180" s="178" t="str">
        <f>IF($AF180="","",VLOOKUP($AF180,NANS取り込みシート!$A:$P,15,FALSE))</f>
        <v/>
      </c>
      <c r="AU180" s="265" t="str">
        <f>IF($AF180="","",VLOOKUP($AF180,NANS取り込みシート!$A:$P,16,FALSE))</f>
        <v/>
      </c>
      <c r="AV180" s="178" t="str">
        <f>IF(データとりまとめシート!$E199="","",データとりまとめシート!$E199)</f>
        <v/>
      </c>
      <c r="AW180" s="264" t="str">
        <f>IF(データとりまとめシート!$G199="","",データとりまとめシート!$G199)</f>
        <v/>
      </c>
      <c r="AX180" s="178" t="str">
        <f t="shared" si="24"/>
        <v/>
      </c>
      <c r="AY180" s="178" t="str">
        <f t="shared" si="25"/>
        <v/>
      </c>
      <c r="AZ180" s="178" t="str">
        <f>IF(データとりまとめシート!$I199="","",データとりまとめシート!$I199)</f>
        <v/>
      </c>
      <c r="BA180" s="264" t="str">
        <f>IF(データとりまとめシート!$K199="","",データとりまとめシート!$K199)</f>
        <v/>
      </c>
      <c r="BB180" s="178" t="str">
        <f t="shared" si="26"/>
        <v/>
      </c>
      <c r="BC180" s="178" t="str">
        <f t="shared" si="27"/>
        <v/>
      </c>
      <c r="BD180" s="178" t="str">
        <f>IF($AF180="","",IF(COUNTIF(データとりまとめシート!$B$12:$B$17,NANS取り込みシート!$AF180)=1,データとりまとめシート!$W$24,IF(COUNTIF(データとりまとめシート!$B$3:$B$8,NANS取り込みシート!$AF180)=1,データとりまとめシート!$W$25,IF(COUNTIF(データとりまとめシート!$H$12:$H$17,NANS取り込みシート!$AF180)=1,データとりまとめシート!$W$26,IF(COUNTIF(データとりまとめシート!$H$3:$H$8,NANS取り込みシート!$AF180)=1,データとりまとめシート!$W$27,"")))))</f>
        <v/>
      </c>
      <c r="BE180" s="264" t="str">
        <f>IF(BD180=データとりまとめシート!$W$24,IF(データとりまとめシート!$E$12="","",データとりまとめシート!$E$12),"")&amp;IF(BD180=データとりまとめシート!$W$25,IF(データとりまとめシート!$E$3="","",データとりまとめシート!$E$3),"")&amp;IF(BD180=データとりまとめシート!$W$26,IF(データとりまとめシート!$K$12="","",データとりまとめシート!$K$12),"")&amp;IF(BD180=データとりまとめシート!$W$27,IF(データとりまとめシート!$K$3="","",データとりまとめシート!$K$3),"")</f>
        <v/>
      </c>
      <c r="BF180" s="178" t="str">
        <f t="shared" si="28"/>
        <v/>
      </c>
      <c r="BG180" s="178" t="str">
        <f t="shared" si="29"/>
        <v/>
      </c>
    </row>
    <row r="181" spans="1:59">
      <c r="A181" s="178" t="str">
        <f>IF(選手情報入力シート!A181="","",選手情報入力シート!A181)</f>
        <v/>
      </c>
      <c r="B181" s="178" t="str">
        <f>IF($A181="","",所属情報入力シート!$A$2)</f>
        <v/>
      </c>
      <c r="C181" s="178"/>
      <c r="D181" s="178"/>
      <c r="E181" s="178" t="str">
        <f>IF($A181="","",VLOOKUP($A181,選手情報入力シート!$A$3:$M$246,2,FALSE))</f>
        <v/>
      </c>
      <c r="F181" s="178" t="str">
        <f>IF($A181="","",VLOOKUP($A181,選手情報入力シート!$A$3:$M$246,3,FALSE)&amp;" "&amp;VLOOKUP($A181,選手情報入力シート!$A$3:$M$246,4,FALSE))</f>
        <v/>
      </c>
      <c r="G181" s="178" t="str">
        <f>IF($A181="","",ASC(VLOOKUP($A181,選手情報入力シート!$A$3:$M$246,5,FALSE)))</f>
        <v/>
      </c>
      <c r="H181" s="178"/>
      <c r="I181" s="178" t="str">
        <f>IF($A181="","",ASC(VLOOKUP($A181,選手情報入力シート!$A$3:$M$246,6,FALSE)))</f>
        <v/>
      </c>
      <c r="J181" s="178" t="str">
        <f>IF($A181="","",VLOOKUP($A181,選手情報入力シート!$A$3:$M$246,7,FALSE))</f>
        <v/>
      </c>
      <c r="K181" s="178" t="str">
        <f>IF($A181="","",VLOOKUP($A181,選手情報入力シート!$A$3:$M$246,8,FALSE))</f>
        <v/>
      </c>
      <c r="L181" s="178" t="str">
        <f>IF($A181="","",VLOOKUP($A181,選手情報入力シート!$A$3:$M$246,9,FALSE))</f>
        <v/>
      </c>
      <c r="M181" s="178" t="str">
        <f>IF($A181="","",YEAR(VLOOKUP($A181,選手情報入力シート!$A$3:$M$246,10,FALSE)))</f>
        <v/>
      </c>
      <c r="N181" s="265" t="str">
        <f>IF($A181="","",IF(MONTH(VLOOKUP($A181,選手情報入力シート!$A$3:$M$246,10,FALSE))&lt;10,"0"&amp;MONTH(VLOOKUP($A181,選手情報入力シート!$A$3:$M$246,10,FALSE))*100+DAY(VLOOKUP($A181,選手情報入力シート!$A$3:$M$246,10,FALSE)),MONTH(VLOOKUP($A181,選手情報入力シート!$A$3:$M$246,10,FALSE))*100+DAY(VLOOKUP($A181,選手情報入力シート!$A$3:$M$246,10,FALSE))))</f>
        <v/>
      </c>
      <c r="O181" s="178" t="str">
        <f>IF($A181="","",VLOOKUP($A181,選手情報入力シート!$A$3:$M$246,12,FALSE))</f>
        <v/>
      </c>
      <c r="P181" s="178" t="str">
        <f>IF($A181="","",VLOOKUP($A181,選手情報入力シート!$A$3:$M$246,11,FALSE))</f>
        <v/>
      </c>
      <c r="AF181" s="178" t="str">
        <f>IF(データとりまとめシート!$A200="","",データとりまとめシート!$A200)</f>
        <v/>
      </c>
      <c r="AG181" s="178" t="str">
        <f>IF($AF181="","",VLOOKUP($AF181,NANS取り込みシート!$A:$P,2,FALSE))</f>
        <v/>
      </c>
      <c r="AH181" s="178"/>
      <c r="AI181" s="178"/>
      <c r="AJ181" s="178" t="str">
        <f>IF($AF181="","",VLOOKUP($AF181,NANS取り込みシート!$A:$P,5,FALSE))</f>
        <v/>
      </c>
      <c r="AK181" s="178" t="str">
        <f>IF($AF181="","",VLOOKUP($AF181,NANS取り込みシート!$A:$P,6,FALSE))</f>
        <v/>
      </c>
      <c r="AL181" s="178" t="str">
        <f>IF($AF181="","",VLOOKUP($AF181,NANS取り込みシート!$A:$P,7,FALSE))</f>
        <v/>
      </c>
      <c r="AM181" s="178"/>
      <c r="AN181" s="178" t="str">
        <f>IF($AF181="","",VLOOKUP($AF181,NANS取り込みシート!$A:$P,9,FALSE))</f>
        <v/>
      </c>
      <c r="AO181" s="178" t="str">
        <f>IF($AF181="","",VLOOKUP($AF181,NANS取り込みシート!$A:$P,10,FALSE))</f>
        <v/>
      </c>
      <c r="AP181" s="178" t="str">
        <f>IF($AF181="","",VLOOKUP($AF181,NANS取り込みシート!$A:$P,11,FALSE))</f>
        <v/>
      </c>
      <c r="AQ181" s="178" t="str">
        <f>IF($AF181="","",VLOOKUP($AF181,NANS取り込みシート!$A:$P,12,FALSE))</f>
        <v/>
      </c>
      <c r="AR181" s="178" t="str">
        <f>IF($AF181="","",VLOOKUP($AF181,NANS取り込みシート!$A:$P,13,FALSE))</f>
        <v/>
      </c>
      <c r="AS181" s="265" t="str">
        <f>IF($AF181="","",VLOOKUP($AF181,NANS取り込みシート!$A:$P,14,FALSE))</f>
        <v/>
      </c>
      <c r="AT181" s="178" t="str">
        <f>IF($AF181="","",VLOOKUP($AF181,NANS取り込みシート!$A:$P,15,FALSE))</f>
        <v/>
      </c>
      <c r="AU181" s="265" t="str">
        <f>IF($AF181="","",VLOOKUP($AF181,NANS取り込みシート!$A:$P,16,FALSE))</f>
        <v/>
      </c>
      <c r="AV181" s="178" t="str">
        <f>IF(データとりまとめシート!$E200="","",データとりまとめシート!$E200)</f>
        <v/>
      </c>
      <c r="AW181" s="264" t="str">
        <f>IF(データとりまとめシート!$G200="","",データとりまとめシート!$G200)</f>
        <v/>
      </c>
      <c r="AX181" s="178" t="str">
        <f t="shared" si="24"/>
        <v/>
      </c>
      <c r="AY181" s="178" t="str">
        <f t="shared" si="25"/>
        <v/>
      </c>
      <c r="AZ181" s="178" t="str">
        <f>IF(データとりまとめシート!$I200="","",データとりまとめシート!$I200)</f>
        <v/>
      </c>
      <c r="BA181" s="264" t="str">
        <f>IF(データとりまとめシート!$K200="","",データとりまとめシート!$K200)</f>
        <v/>
      </c>
      <c r="BB181" s="178" t="str">
        <f t="shared" si="26"/>
        <v/>
      </c>
      <c r="BC181" s="178" t="str">
        <f t="shared" si="27"/>
        <v/>
      </c>
      <c r="BD181" s="178" t="str">
        <f>IF($AF181="","",IF(COUNTIF(データとりまとめシート!$B$12:$B$17,NANS取り込みシート!$AF181)=1,データとりまとめシート!$W$24,IF(COUNTIF(データとりまとめシート!$B$3:$B$8,NANS取り込みシート!$AF181)=1,データとりまとめシート!$W$25,IF(COUNTIF(データとりまとめシート!$H$12:$H$17,NANS取り込みシート!$AF181)=1,データとりまとめシート!$W$26,IF(COUNTIF(データとりまとめシート!$H$3:$H$8,NANS取り込みシート!$AF181)=1,データとりまとめシート!$W$27,"")))))</f>
        <v/>
      </c>
      <c r="BE181" s="264" t="str">
        <f>IF(BD181=データとりまとめシート!$W$24,IF(データとりまとめシート!$E$12="","",データとりまとめシート!$E$12),"")&amp;IF(BD181=データとりまとめシート!$W$25,IF(データとりまとめシート!$E$3="","",データとりまとめシート!$E$3),"")&amp;IF(BD181=データとりまとめシート!$W$26,IF(データとりまとめシート!$K$12="","",データとりまとめシート!$K$12),"")&amp;IF(BD181=データとりまとめシート!$W$27,IF(データとりまとめシート!$K$3="","",データとりまとめシート!$K$3),"")</f>
        <v/>
      </c>
      <c r="BF181" s="178" t="str">
        <f t="shared" si="28"/>
        <v/>
      </c>
      <c r="BG181" s="178" t="str">
        <f t="shared" si="29"/>
        <v/>
      </c>
    </row>
    <row r="182" spans="1:59">
      <c r="A182" s="178" t="str">
        <f>IF(選手情報入力シート!A182="","",選手情報入力シート!A182)</f>
        <v/>
      </c>
      <c r="B182" s="178" t="str">
        <f>IF($A182="","",所属情報入力シート!$A$2)</f>
        <v/>
      </c>
      <c r="C182" s="178"/>
      <c r="D182" s="178"/>
      <c r="E182" s="178" t="str">
        <f>IF($A182="","",VLOOKUP($A182,選手情報入力シート!$A$3:$M$246,2,FALSE))</f>
        <v/>
      </c>
      <c r="F182" s="178" t="str">
        <f>IF($A182="","",VLOOKUP($A182,選手情報入力シート!$A$3:$M$246,3,FALSE)&amp;" "&amp;VLOOKUP($A182,選手情報入力シート!$A$3:$M$246,4,FALSE))</f>
        <v/>
      </c>
      <c r="G182" s="178" t="str">
        <f>IF($A182="","",ASC(VLOOKUP($A182,選手情報入力シート!$A$3:$M$246,5,FALSE)))</f>
        <v/>
      </c>
      <c r="H182" s="178"/>
      <c r="I182" s="178" t="str">
        <f>IF($A182="","",ASC(VLOOKUP($A182,選手情報入力シート!$A$3:$M$246,6,FALSE)))</f>
        <v/>
      </c>
      <c r="J182" s="178" t="str">
        <f>IF($A182="","",VLOOKUP($A182,選手情報入力シート!$A$3:$M$246,7,FALSE))</f>
        <v/>
      </c>
      <c r="K182" s="178" t="str">
        <f>IF($A182="","",VLOOKUP($A182,選手情報入力シート!$A$3:$M$246,8,FALSE))</f>
        <v/>
      </c>
      <c r="L182" s="178" t="str">
        <f>IF($A182="","",VLOOKUP($A182,選手情報入力シート!$A$3:$M$246,9,FALSE))</f>
        <v/>
      </c>
      <c r="M182" s="178" t="str">
        <f>IF($A182="","",YEAR(VLOOKUP($A182,選手情報入力シート!$A$3:$M$246,10,FALSE)))</f>
        <v/>
      </c>
      <c r="N182" s="265" t="str">
        <f>IF($A182="","",IF(MONTH(VLOOKUP($A182,選手情報入力シート!$A$3:$M$246,10,FALSE))&lt;10,"0"&amp;MONTH(VLOOKUP($A182,選手情報入力シート!$A$3:$M$246,10,FALSE))*100+DAY(VLOOKUP($A182,選手情報入力シート!$A$3:$M$246,10,FALSE)),MONTH(VLOOKUP($A182,選手情報入力シート!$A$3:$M$246,10,FALSE))*100+DAY(VLOOKUP($A182,選手情報入力シート!$A$3:$M$246,10,FALSE))))</f>
        <v/>
      </c>
      <c r="O182" s="178" t="str">
        <f>IF($A182="","",VLOOKUP($A182,選手情報入力シート!$A$3:$M$246,12,FALSE))</f>
        <v/>
      </c>
      <c r="P182" s="178" t="str">
        <f>IF($A182="","",VLOOKUP($A182,選手情報入力シート!$A$3:$M$246,11,FALSE))</f>
        <v/>
      </c>
      <c r="AF182" s="178" t="str">
        <f>IF(データとりまとめシート!$A201="","",データとりまとめシート!$A201)</f>
        <v/>
      </c>
      <c r="AG182" s="178" t="str">
        <f>IF($AF182="","",VLOOKUP($AF182,NANS取り込みシート!$A:$P,2,FALSE))</f>
        <v/>
      </c>
      <c r="AH182" s="178"/>
      <c r="AI182" s="178"/>
      <c r="AJ182" s="178" t="str">
        <f>IF($AF182="","",VLOOKUP($AF182,NANS取り込みシート!$A:$P,5,FALSE))</f>
        <v/>
      </c>
      <c r="AK182" s="178" t="str">
        <f>IF($AF182="","",VLOOKUP($AF182,NANS取り込みシート!$A:$P,6,FALSE))</f>
        <v/>
      </c>
      <c r="AL182" s="178" t="str">
        <f>IF($AF182="","",VLOOKUP($AF182,NANS取り込みシート!$A:$P,7,FALSE))</f>
        <v/>
      </c>
      <c r="AM182" s="178"/>
      <c r="AN182" s="178" t="str">
        <f>IF($AF182="","",VLOOKUP($AF182,NANS取り込みシート!$A:$P,9,FALSE))</f>
        <v/>
      </c>
      <c r="AO182" s="178" t="str">
        <f>IF($AF182="","",VLOOKUP($AF182,NANS取り込みシート!$A:$P,10,FALSE))</f>
        <v/>
      </c>
      <c r="AP182" s="178" t="str">
        <f>IF($AF182="","",VLOOKUP($AF182,NANS取り込みシート!$A:$P,11,FALSE))</f>
        <v/>
      </c>
      <c r="AQ182" s="178" t="str">
        <f>IF($AF182="","",VLOOKUP($AF182,NANS取り込みシート!$A:$P,12,FALSE))</f>
        <v/>
      </c>
      <c r="AR182" s="178" t="str">
        <f>IF($AF182="","",VLOOKUP($AF182,NANS取り込みシート!$A:$P,13,FALSE))</f>
        <v/>
      </c>
      <c r="AS182" s="265" t="str">
        <f>IF($AF182="","",VLOOKUP($AF182,NANS取り込みシート!$A:$P,14,FALSE))</f>
        <v/>
      </c>
      <c r="AT182" s="178" t="str">
        <f>IF($AF182="","",VLOOKUP($AF182,NANS取り込みシート!$A:$P,15,FALSE))</f>
        <v/>
      </c>
      <c r="AU182" s="265" t="str">
        <f>IF($AF182="","",VLOOKUP($AF182,NANS取り込みシート!$A:$P,16,FALSE))</f>
        <v/>
      </c>
      <c r="AV182" s="178" t="str">
        <f>IF(データとりまとめシート!$E201="","",データとりまとめシート!$E201)</f>
        <v/>
      </c>
      <c r="AW182" s="264" t="str">
        <f>IF(データとりまとめシート!$G201="","",データとりまとめシート!$G201)</f>
        <v/>
      </c>
      <c r="AX182" s="178" t="str">
        <f t="shared" si="24"/>
        <v/>
      </c>
      <c r="AY182" s="178" t="str">
        <f t="shared" si="25"/>
        <v/>
      </c>
      <c r="AZ182" s="178" t="str">
        <f>IF(データとりまとめシート!$I201="","",データとりまとめシート!$I201)</f>
        <v/>
      </c>
      <c r="BA182" s="264" t="str">
        <f>IF(データとりまとめシート!$K201="","",データとりまとめシート!$K201)</f>
        <v/>
      </c>
      <c r="BB182" s="178" t="str">
        <f t="shared" si="26"/>
        <v/>
      </c>
      <c r="BC182" s="178" t="str">
        <f t="shared" si="27"/>
        <v/>
      </c>
      <c r="BD182" s="178" t="str">
        <f>IF($AF182="","",IF(COUNTIF(データとりまとめシート!$B$12:$B$17,NANS取り込みシート!$AF182)=1,データとりまとめシート!$W$24,IF(COUNTIF(データとりまとめシート!$B$3:$B$8,NANS取り込みシート!$AF182)=1,データとりまとめシート!$W$25,IF(COUNTIF(データとりまとめシート!$H$12:$H$17,NANS取り込みシート!$AF182)=1,データとりまとめシート!$W$26,IF(COUNTIF(データとりまとめシート!$H$3:$H$8,NANS取り込みシート!$AF182)=1,データとりまとめシート!$W$27,"")))))</f>
        <v/>
      </c>
      <c r="BE182" s="264" t="str">
        <f>IF(BD182=データとりまとめシート!$W$24,IF(データとりまとめシート!$E$12="","",データとりまとめシート!$E$12),"")&amp;IF(BD182=データとりまとめシート!$W$25,IF(データとりまとめシート!$E$3="","",データとりまとめシート!$E$3),"")&amp;IF(BD182=データとりまとめシート!$W$26,IF(データとりまとめシート!$K$12="","",データとりまとめシート!$K$12),"")&amp;IF(BD182=データとりまとめシート!$W$27,IF(データとりまとめシート!$K$3="","",データとりまとめシート!$K$3),"")</f>
        <v/>
      </c>
      <c r="BF182" s="178" t="str">
        <f t="shared" si="28"/>
        <v/>
      </c>
      <c r="BG182" s="178" t="str">
        <f t="shared" si="29"/>
        <v/>
      </c>
    </row>
    <row r="183" spans="1:59">
      <c r="A183" s="178" t="str">
        <f>IF(選手情報入力シート!A183="","",選手情報入力シート!A183)</f>
        <v/>
      </c>
      <c r="B183" s="178" t="str">
        <f>IF($A183="","",所属情報入力シート!$A$2)</f>
        <v/>
      </c>
      <c r="C183" s="178"/>
      <c r="D183" s="178"/>
      <c r="E183" s="178" t="str">
        <f>IF($A183="","",VLOOKUP($A183,選手情報入力シート!$A$3:$M$246,2,FALSE))</f>
        <v/>
      </c>
      <c r="F183" s="178" t="str">
        <f>IF($A183="","",VLOOKUP($A183,選手情報入力シート!$A$3:$M$246,3,FALSE)&amp;" "&amp;VLOOKUP($A183,選手情報入力シート!$A$3:$M$246,4,FALSE))</f>
        <v/>
      </c>
      <c r="G183" s="178" t="str">
        <f>IF($A183="","",ASC(VLOOKUP($A183,選手情報入力シート!$A$3:$M$246,5,FALSE)))</f>
        <v/>
      </c>
      <c r="H183" s="178"/>
      <c r="I183" s="178" t="str">
        <f>IF($A183="","",ASC(VLOOKUP($A183,選手情報入力シート!$A$3:$M$246,6,FALSE)))</f>
        <v/>
      </c>
      <c r="J183" s="178" t="str">
        <f>IF($A183="","",VLOOKUP($A183,選手情報入力シート!$A$3:$M$246,7,FALSE))</f>
        <v/>
      </c>
      <c r="K183" s="178" t="str">
        <f>IF($A183="","",VLOOKUP($A183,選手情報入力シート!$A$3:$M$246,8,FALSE))</f>
        <v/>
      </c>
      <c r="L183" s="178" t="str">
        <f>IF($A183="","",VLOOKUP($A183,選手情報入力シート!$A$3:$M$246,9,FALSE))</f>
        <v/>
      </c>
      <c r="M183" s="178" t="str">
        <f>IF($A183="","",YEAR(VLOOKUP($A183,選手情報入力シート!$A$3:$M$246,10,FALSE)))</f>
        <v/>
      </c>
      <c r="N183" s="265" t="str">
        <f>IF($A183="","",IF(MONTH(VLOOKUP($A183,選手情報入力シート!$A$3:$M$246,10,FALSE))&lt;10,"0"&amp;MONTH(VLOOKUP($A183,選手情報入力シート!$A$3:$M$246,10,FALSE))*100+DAY(VLOOKUP($A183,選手情報入力シート!$A$3:$M$246,10,FALSE)),MONTH(VLOOKUP($A183,選手情報入力シート!$A$3:$M$246,10,FALSE))*100+DAY(VLOOKUP($A183,選手情報入力シート!$A$3:$M$246,10,FALSE))))</f>
        <v/>
      </c>
      <c r="O183" s="178" t="str">
        <f>IF($A183="","",VLOOKUP($A183,選手情報入力シート!$A$3:$M$246,12,FALSE))</f>
        <v/>
      </c>
      <c r="P183" s="178" t="str">
        <f>IF($A183="","",VLOOKUP($A183,選手情報入力シート!$A$3:$M$246,11,FALSE))</f>
        <v/>
      </c>
      <c r="AF183" s="178" t="str">
        <f>IF(データとりまとめシート!$A202="","",データとりまとめシート!$A202)</f>
        <v/>
      </c>
      <c r="AG183" s="178" t="str">
        <f>IF($AF183="","",VLOOKUP($AF183,NANS取り込みシート!$A:$P,2,FALSE))</f>
        <v/>
      </c>
      <c r="AH183" s="178"/>
      <c r="AI183" s="178"/>
      <c r="AJ183" s="178" t="str">
        <f>IF($AF183="","",VLOOKUP($AF183,NANS取り込みシート!$A:$P,5,FALSE))</f>
        <v/>
      </c>
      <c r="AK183" s="178" t="str">
        <f>IF($AF183="","",VLOOKUP($AF183,NANS取り込みシート!$A:$P,6,FALSE))</f>
        <v/>
      </c>
      <c r="AL183" s="178" t="str">
        <f>IF($AF183="","",VLOOKUP($AF183,NANS取り込みシート!$A:$P,7,FALSE))</f>
        <v/>
      </c>
      <c r="AM183" s="178"/>
      <c r="AN183" s="178" t="str">
        <f>IF($AF183="","",VLOOKUP($AF183,NANS取り込みシート!$A:$P,9,FALSE))</f>
        <v/>
      </c>
      <c r="AO183" s="178" t="str">
        <f>IF($AF183="","",VLOOKUP($AF183,NANS取り込みシート!$A:$P,10,FALSE))</f>
        <v/>
      </c>
      <c r="AP183" s="178" t="str">
        <f>IF($AF183="","",VLOOKUP($AF183,NANS取り込みシート!$A:$P,11,FALSE))</f>
        <v/>
      </c>
      <c r="AQ183" s="178" t="str">
        <f>IF($AF183="","",VLOOKUP($AF183,NANS取り込みシート!$A:$P,12,FALSE))</f>
        <v/>
      </c>
      <c r="AR183" s="178" t="str">
        <f>IF($AF183="","",VLOOKUP($AF183,NANS取り込みシート!$A:$P,13,FALSE))</f>
        <v/>
      </c>
      <c r="AS183" s="265" t="str">
        <f>IF($AF183="","",VLOOKUP($AF183,NANS取り込みシート!$A:$P,14,FALSE))</f>
        <v/>
      </c>
      <c r="AT183" s="178" t="str">
        <f>IF($AF183="","",VLOOKUP($AF183,NANS取り込みシート!$A:$P,15,FALSE))</f>
        <v/>
      </c>
      <c r="AU183" s="265" t="str">
        <f>IF($AF183="","",VLOOKUP($AF183,NANS取り込みシート!$A:$P,16,FALSE))</f>
        <v/>
      </c>
      <c r="AV183" s="178" t="str">
        <f>IF(データとりまとめシート!$E202="","",データとりまとめシート!$E202)</f>
        <v/>
      </c>
      <c r="AW183" s="264" t="str">
        <f>IF(データとりまとめシート!$G202="","",データとりまとめシート!$G202)</f>
        <v/>
      </c>
      <c r="AX183" s="178" t="str">
        <f t="shared" si="24"/>
        <v/>
      </c>
      <c r="AY183" s="178" t="str">
        <f t="shared" si="25"/>
        <v/>
      </c>
      <c r="AZ183" s="178" t="str">
        <f>IF(データとりまとめシート!$I202="","",データとりまとめシート!$I202)</f>
        <v/>
      </c>
      <c r="BA183" s="264" t="str">
        <f>IF(データとりまとめシート!$K202="","",データとりまとめシート!$K202)</f>
        <v/>
      </c>
      <c r="BB183" s="178" t="str">
        <f t="shared" si="26"/>
        <v/>
      </c>
      <c r="BC183" s="178" t="str">
        <f t="shared" si="27"/>
        <v/>
      </c>
      <c r="BD183" s="178" t="str">
        <f>IF($AF183="","",IF(COUNTIF(データとりまとめシート!$B$12:$B$17,NANS取り込みシート!$AF183)=1,データとりまとめシート!$W$24,IF(COUNTIF(データとりまとめシート!$B$3:$B$8,NANS取り込みシート!$AF183)=1,データとりまとめシート!$W$25,IF(COUNTIF(データとりまとめシート!$H$12:$H$17,NANS取り込みシート!$AF183)=1,データとりまとめシート!$W$26,IF(COUNTIF(データとりまとめシート!$H$3:$H$8,NANS取り込みシート!$AF183)=1,データとりまとめシート!$W$27,"")))))</f>
        <v/>
      </c>
      <c r="BE183" s="264" t="str">
        <f>IF(BD183=データとりまとめシート!$W$24,IF(データとりまとめシート!$E$12="","",データとりまとめシート!$E$12),"")&amp;IF(BD183=データとりまとめシート!$W$25,IF(データとりまとめシート!$E$3="","",データとりまとめシート!$E$3),"")&amp;IF(BD183=データとりまとめシート!$W$26,IF(データとりまとめシート!$K$12="","",データとりまとめシート!$K$12),"")&amp;IF(BD183=データとりまとめシート!$W$27,IF(データとりまとめシート!$K$3="","",データとりまとめシート!$K$3),"")</f>
        <v/>
      </c>
      <c r="BF183" s="178" t="str">
        <f t="shared" si="28"/>
        <v/>
      </c>
      <c r="BG183" s="178" t="str">
        <f t="shared" si="29"/>
        <v/>
      </c>
    </row>
    <row r="184" spans="1:59">
      <c r="A184" s="178" t="str">
        <f>IF(選手情報入力シート!A184="","",選手情報入力シート!A184)</f>
        <v/>
      </c>
      <c r="B184" s="178" t="str">
        <f>IF($A184="","",所属情報入力シート!$A$2)</f>
        <v/>
      </c>
      <c r="C184" s="178"/>
      <c r="D184" s="178"/>
      <c r="E184" s="178" t="str">
        <f>IF($A184="","",VLOOKUP($A184,選手情報入力シート!$A$3:$M$246,2,FALSE))</f>
        <v/>
      </c>
      <c r="F184" s="178" t="str">
        <f>IF($A184="","",VLOOKUP($A184,選手情報入力シート!$A$3:$M$246,3,FALSE)&amp;" "&amp;VLOOKUP($A184,選手情報入力シート!$A$3:$M$246,4,FALSE))</f>
        <v/>
      </c>
      <c r="G184" s="178" t="str">
        <f>IF($A184="","",ASC(VLOOKUP($A184,選手情報入力シート!$A$3:$M$246,5,FALSE)))</f>
        <v/>
      </c>
      <c r="H184" s="178"/>
      <c r="I184" s="178" t="str">
        <f>IF($A184="","",ASC(VLOOKUP($A184,選手情報入力シート!$A$3:$M$246,6,FALSE)))</f>
        <v/>
      </c>
      <c r="J184" s="178" t="str">
        <f>IF($A184="","",VLOOKUP($A184,選手情報入力シート!$A$3:$M$246,7,FALSE))</f>
        <v/>
      </c>
      <c r="K184" s="178" t="str">
        <f>IF($A184="","",VLOOKUP($A184,選手情報入力シート!$A$3:$M$246,8,FALSE))</f>
        <v/>
      </c>
      <c r="L184" s="178" t="str">
        <f>IF($A184="","",VLOOKUP($A184,選手情報入力シート!$A$3:$M$246,9,FALSE))</f>
        <v/>
      </c>
      <c r="M184" s="178" t="str">
        <f>IF($A184="","",YEAR(VLOOKUP($A184,選手情報入力シート!$A$3:$M$246,10,FALSE)))</f>
        <v/>
      </c>
      <c r="N184" s="265" t="str">
        <f>IF($A184="","",IF(MONTH(VLOOKUP($A184,選手情報入力シート!$A$3:$M$246,10,FALSE))&lt;10,"0"&amp;MONTH(VLOOKUP($A184,選手情報入力シート!$A$3:$M$246,10,FALSE))*100+DAY(VLOOKUP($A184,選手情報入力シート!$A$3:$M$246,10,FALSE)),MONTH(VLOOKUP($A184,選手情報入力シート!$A$3:$M$246,10,FALSE))*100+DAY(VLOOKUP($A184,選手情報入力シート!$A$3:$M$246,10,FALSE))))</f>
        <v/>
      </c>
      <c r="O184" s="178" t="str">
        <f>IF($A184="","",VLOOKUP($A184,選手情報入力シート!$A$3:$M$246,12,FALSE))</f>
        <v/>
      </c>
      <c r="P184" s="178" t="str">
        <f>IF($A184="","",VLOOKUP($A184,選手情報入力シート!$A$3:$M$246,11,FALSE))</f>
        <v/>
      </c>
      <c r="AF184" s="178" t="str">
        <f>IF(データとりまとめシート!$A203="","",データとりまとめシート!$A203)</f>
        <v/>
      </c>
      <c r="AG184" s="178" t="str">
        <f>IF($AF184="","",VLOOKUP($AF184,NANS取り込みシート!$A:$P,2,FALSE))</f>
        <v/>
      </c>
      <c r="AH184" s="178"/>
      <c r="AI184" s="178"/>
      <c r="AJ184" s="178" t="str">
        <f>IF($AF184="","",VLOOKUP($AF184,NANS取り込みシート!$A:$P,5,FALSE))</f>
        <v/>
      </c>
      <c r="AK184" s="178" t="str">
        <f>IF($AF184="","",VLOOKUP($AF184,NANS取り込みシート!$A:$P,6,FALSE))</f>
        <v/>
      </c>
      <c r="AL184" s="178" t="str">
        <f>IF($AF184="","",VLOOKUP($AF184,NANS取り込みシート!$A:$P,7,FALSE))</f>
        <v/>
      </c>
      <c r="AM184" s="178"/>
      <c r="AN184" s="178" t="str">
        <f>IF($AF184="","",VLOOKUP($AF184,NANS取り込みシート!$A:$P,9,FALSE))</f>
        <v/>
      </c>
      <c r="AO184" s="178" t="str">
        <f>IF($AF184="","",VLOOKUP($AF184,NANS取り込みシート!$A:$P,10,FALSE))</f>
        <v/>
      </c>
      <c r="AP184" s="178" t="str">
        <f>IF($AF184="","",VLOOKUP($AF184,NANS取り込みシート!$A:$P,11,FALSE))</f>
        <v/>
      </c>
      <c r="AQ184" s="178" t="str">
        <f>IF($AF184="","",VLOOKUP($AF184,NANS取り込みシート!$A:$P,12,FALSE))</f>
        <v/>
      </c>
      <c r="AR184" s="178" t="str">
        <f>IF($AF184="","",VLOOKUP($AF184,NANS取り込みシート!$A:$P,13,FALSE))</f>
        <v/>
      </c>
      <c r="AS184" s="265" t="str">
        <f>IF($AF184="","",VLOOKUP($AF184,NANS取り込みシート!$A:$P,14,FALSE))</f>
        <v/>
      </c>
      <c r="AT184" s="178" t="str">
        <f>IF($AF184="","",VLOOKUP($AF184,NANS取り込みシート!$A:$P,15,FALSE))</f>
        <v/>
      </c>
      <c r="AU184" s="265" t="str">
        <f>IF($AF184="","",VLOOKUP($AF184,NANS取り込みシート!$A:$P,16,FALSE))</f>
        <v/>
      </c>
      <c r="AV184" s="178" t="str">
        <f>IF(データとりまとめシート!$E203="","",データとりまとめシート!$E203)</f>
        <v/>
      </c>
      <c r="AW184" s="264" t="str">
        <f>IF(データとりまとめシート!$G203="","",データとりまとめシート!$G203)</f>
        <v/>
      </c>
      <c r="AX184" s="178" t="str">
        <f t="shared" si="24"/>
        <v/>
      </c>
      <c r="AY184" s="178" t="str">
        <f t="shared" si="25"/>
        <v/>
      </c>
      <c r="AZ184" s="178" t="str">
        <f>IF(データとりまとめシート!$I203="","",データとりまとめシート!$I203)</f>
        <v/>
      </c>
      <c r="BA184" s="264" t="str">
        <f>IF(データとりまとめシート!$K203="","",データとりまとめシート!$K203)</f>
        <v/>
      </c>
      <c r="BB184" s="178" t="str">
        <f t="shared" si="26"/>
        <v/>
      </c>
      <c r="BC184" s="178" t="str">
        <f t="shared" si="27"/>
        <v/>
      </c>
      <c r="BD184" s="178" t="str">
        <f>IF($AF184="","",IF(COUNTIF(データとりまとめシート!$B$12:$B$17,NANS取り込みシート!$AF184)=1,データとりまとめシート!$W$24,IF(COUNTIF(データとりまとめシート!$B$3:$B$8,NANS取り込みシート!$AF184)=1,データとりまとめシート!$W$25,IF(COUNTIF(データとりまとめシート!$H$12:$H$17,NANS取り込みシート!$AF184)=1,データとりまとめシート!$W$26,IF(COUNTIF(データとりまとめシート!$H$3:$H$8,NANS取り込みシート!$AF184)=1,データとりまとめシート!$W$27,"")))))</f>
        <v/>
      </c>
      <c r="BE184" s="264" t="str">
        <f>IF(BD184=データとりまとめシート!$W$24,IF(データとりまとめシート!$E$12="","",データとりまとめシート!$E$12),"")&amp;IF(BD184=データとりまとめシート!$W$25,IF(データとりまとめシート!$E$3="","",データとりまとめシート!$E$3),"")&amp;IF(BD184=データとりまとめシート!$W$26,IF(データとりまとめシート!$K$12="","",データとりまとめシート!$K$12),"")&amp;IF(BD184=データとりまとめシート!$W$27,IF(データとりまとめシート!$K$3="","",データとりまとめシート!$K$3),"")</f>
        <v/>
      </c>
      <c r="BF184" s="178" t="str">
        <f t="shared" si="28"/>
        <v/>
      </c>
      <c r="BG184" s="178" t="str">
        <f t="shared" si="29"/>
        <v/>
      </c>
    </row>
    <row r="185" spans="1:59">
      <c r="A185" s="178" t="str">
        <f>IF(選手情報入力シート!A185="","",選手情報入力シート!A185)</f>
        <v/>
      </c>
      <c r="B185" s="178" t="str">
        <f>IF($A185="","",所属情報入力シート!$A$2)</f>
        <v/>
      </c>
      <c r="C185" s="178"/>
      <c r="D185" s="178"/>
      <c r="E185" s="178" t="str">
        <f>IF($A185="","",VLOOKUP($A185,選手情報入力シート!$A$3:$M$246,2,FALSE))</f>
        <v/>
      </c>
      <c r="F185" s="178" t="str">
        <f>IF($A185="","",VLOOKUP($A185,選手情報入力シート!$A$3:$M$246,3,FALSE)&amp;" "&amp;VLOOKUP($A185,選手情報入力シート!$A$3:$M$246,4,FALSE))</f>
        <v/>
      </c>
      <c r="G185" s="178" t="str">
        <f>IF($A185="","",ASC(VLOOKUP($A185,選手情報入力シート!$A$3:$M$246,5,FALSE)))</f>
        <v/>
      </c>
      <c r="H185" s="178"/>
      <c r="I185" s="178" t="str">
        <f>IF($A185="","",ASC(VLOOKUP($A185,選手情報入力シート!$A$3:$M$246,6,FALSE)))</f>
        <v/>
      </c>
      <c r="J185" s="178" t="str">
        <f>IF($A185="","",VLOOKUP($A185,選手情報入力シート!$A$3:$M$246,7,FALSE))</f>
        <v/>
      </c>
      <c r="K185" s="178" t="str">
        <f>IF($A185="","",VLOOKUP($A185,選手情報入力シート!$A$3:$M$246,8,FALSE))</f>
        <v/>
      </c>
      <c r="L185" s="178" t="str">
        <f>IF($A185="","",VLOOKUP($A185,選手情報入力シート!$A$3:$M$246,9,FALSE))</f>
        <v/>
      </c>
      <c r="M185" s="178" t="str">
        <f>IF($A185="","",YEAR(VLOOKUP($A185,選手情報入力シート!$A$3:$M$246,10,FALSE)))</f>
        <v/>
      </c>
      <c r="N185" s="265" t="str">
        <f>IF($A185="","",IF(MONTH(VLOOKUP($A185,選手情報入力シート!$A$3:$M$246,10,FALSE))&lt;10,"0"&amp;MONTH(VLOOKUP($A185,選手情報入力シート!$A$3:$M$246,10,FALSE))*100+DAY(VLOOKUP($A185,選手情報入力シート!$A$3:$M$246,10,FALSE)),MONTH(VLOOKUP($A185,選手情報入力シート!$A$3:$M$246,10,FALSE))*100+DAY(VLOOKUP($A185,選手情報入力シート!$A$3:$M$246,10,FALSE))))</f>
        <v/>
      </c>
      <c r="O185" s="178" t="str">
        <f>IF($A185="","",VLOOKUP($A185,選手情報入力シート!$A$3:$M$246,12,FALSE))</f>
        <v/>
      </c>
      <c r="P185" s="178" t="str">
        <f>IF($A185="","",VLOOKUP($A185,選手情報入力シート!$A$3:$M$246,11,FALSE))</f>
        <v/>
      </c>
      <c r="AF185" s="178" t="str">
        <f>IF(データとりまとめシート!$A204="","",データとりまとめシート!$A204)</f>
        <v/>
      </c>
      <c r="AG185" s="178" t="str">
        <f>IF($AF185="","",VLOOKUP($AF185,NANS取り込みシート!$A:$P,2,FALSE))</f>
        <v/>
      </c>
      <c r="AH185" s="178"/>
      <c r="AI185" s="178"/>
      <c r="AJ185" s="178" t="str">
        <f>IF($AF185="","",VLOOKUP($AF185,NANS取り込みシート!$A:$P,5,FALSE))</f>
        <v/>
      </c>
      <c r="AK185" s="178" t="str">
        <f>IF($AF185="","",VLOOKUP($AF185,NANS取り込みシート!$A:$P,6,FALSE))</f>
        <v/>
      </c>
      <c r="AL185" s="178" t="str">
        <f>IF($AF185="","",VLOOKUP($AF185,NANS取り込みシート!$A:$P,7,FALSE))</f>
        <v/>
      </c>
      <c r="AM185" s="178"/>
      <c r="AN185" s="178" t="str">
        <f>IF($AF185="","",VLOOKUP($AF185,NANS取り込みシート!$A:$P,9,FALSE))</f>
        <v/>
      </c>
      <c r="AO185" s="178" t="str">
        <f>IF($AF185="","",VLOOKUP($AF185,NANS取り込みシート!$A:$P,10,FALSE))</f>
        <v/>
      </c>
      <c r="AP185" s="178" t="str">
        <f>IF($AF185="","",VLOOKUP($AF185,NANS取り込みシート!$A:$P,11,FALSE))</f>
        <v/>
      </c>
      <c r="AQ185" s="178" t="str">
        <f>IF($AF185="","",VLOOKUP($AF185,NANS取り込みシート!$A:$P,12,FALSE))</f>
        <v/>
      </c>
      <c r="AR185" s="178" t="str">
        <f>IF($AF185="","",VLOOKUP($AF185,NANS取り込みシート!$A:$P,13,FALSE))</f>
        <v/>
      </c>
      <c r="AS185" s="265" t="str">
        <f>IF($AF185="","",VLOOKUP($AF185,NANS取り込みシート!$A:$P,14,FALSE))</f>
        <v/>
      </c>
      <c r="AT185" s="178" t="str">
        <f>IF($AF185="","",VLOOKUP($AF185,NANS取り込みシート!$A:$P,15,FALSE))</f>
        <v/>
      </c>
      <c r="AU185" s="265" t="str">
        <f>IF($AF185="","",VLOOKUP($AF185,NANS取り込みシート!$A:$P,16,FALSE))</f>
        <v/>
      </c>
      <c r="AV185" s="178" t="str">
        <f>IF(データとりまとめシート!$E204="","",データとりまとめシート!$E204)</f>
        <v/>
      </c>
      <c r="AW185" s="264" t="str">
        <f>IF(データとりまとめシート!$G204="","",データとりまとめシート!$G204)</f>
        <v/>
      </c>
      <c r="AX185" s="178" t="str">
        <f t="shared" si="24"/>
        <v/>
      </c>
      <c r="AY185" s="178" t="str">
        <f t="shared" si="25"/>
        <v/>
      </c>
      <c r="AZ185" s="178" t="str">
        <f>IF(データとりまとめシート!$I204="","",データとりまとめシート!$I204)</f>
        <v/>
      </c>
      <c r="BA185" s="264" t="str">
        <f>IF(データとりまとめシート!$K204="","",データとりまとめシート!$K204)</f>
        <v/>
      </c>
      <c r="BB185" s="178" t="str">
        <f t="shared" si="26"/>
        <v/>
      </c>
      <c r="BC185" s="178" t="str">
        <f t="shared" si="27"/>
        <v/>
      </c>
      <c r="BD185" s="178" t="str">
        <f>IF($AF185="","",IF(COUNTIF(データとりまとめシート!$B$12:$B$17,NANS取り込みシート!$AF185)=1,データとりまとめシート!$W$24,IF(COUNTIF(データとりまとめシート!$B$3:$B$8,NANS取り込みシート!$AF185)=1,データとりまとめシート!$W$25,IF(COUNTIF(データとりまとめシート!$H$12:$H$17,NANS取り込みシート!$AF185)=1,データとりまとめシート!$W$26,IF(COUNTIF(データとりまとめシート!$H$3:$H$8,NANS取り込みシート!$AF185)=1,データとりまとめシート!$W$27,"")))))</f>
        <v/>
      </c>
      <c r="BE185" s="264" t="str">
        <f>IF(BD185=データとりまとめシート!$W$24,IF(データとりまとめシート!$E$12="","",データとりまとめシート!$E$12),"")&amp;IF(BD185=データとりまとめシート!$W$25,IF(データとりまとめシート!$E$3="","",データとりまとめシート!$E$3),"")&amp;IF(BD185=データとりまとめシート!$W$26,IF(データとりまとめシート!$K$12="","",データとりまとめシート!$K$12),"")&amp;IF(BD185=データとりまとめシート!$W$27,IF(データとりまとめシート!$K$3="","",データとりまとめシート!$K$3),"")</f>
        <v/>
      </c>
      <c r="BF185" s="178" t="str">
        <f t="shared" si="28"/>
        <v/>
      </c>
      <c r="BG185" s="178" t="str">
        <f t="shared" si="29"/>
        <v/>
      </c>
    </row>
    <row r="186" spans="1:59">
      <c r="A186" s="178" t="str">
        <f>IF(選手情報入力シート!A186="","",選手情報入力シート!A186)</f>
        <v/>
      </c>
      <c r="B186" s="178" t="str">
        <f>IF($A186="","",所属情報入力シート!$A$2)</f>
        <v/>
      </c>
      <c r="C186" s="178"/>
      <c r="D186" s="178"/>
      <c r="E186" s="178" t="str">
        <f>IF($A186="","",VLOOKUP($A186,選手情報入力シート!$A$3:$M$246,2,FALSE))</f>
        <v/>
      </c>
      <c r="F186" s="178" t="str">
        <f>IF($A186="","",VLOOKUP($A186,選手情報入力シート!$A$3:$M$246,3,FALSE)&amp;" "&amp;VLOOKUP($A186,選手情報入力シート!$A$3:$M$246,4,FALSE))</f>
        <v/>
      </c>
      <c r="G186" s="178" t="str">
        <f>IF($A186="","",ASC(VLOOKUP($A186,選手情報入力シート!$A$3:$M$246,5,FALSE)))</f>
        <v/>
      </c>
      <c r="H186" s="178"/>
      <c r="I186" s="178" t="str">
        <f>IF($A186="","",ASC(VLOOKUP($A186,選手情報入力シート!$A$3:$M$246,6,FALSE)))</f>
        <v/>
      </c>
      <c r="J186" s="178" t="str">
        <f>IF($A186="","",VLOOKUP($A186,選手情報入力シート!$A$3:$M$246,7,FALSE))</f>
        <v/>
      </c>
      <c r="K186" s="178" t="str">
        <f>IF($A186="","",VLOOKUP($A186,選手情報入力シート!$A$3:$M$246,8,FALSE))</f>
        <v/>
      </c>
      <c r="L186" s="178" t="str">
        <f>IF($A186="","",VLOOKUP($A186,選手情報入力シート!$A$3:$M$246,9,FALSE))</f>
        <v/>
      </c>
      <c r="M186" s="178" t="str">
        <f>IF($A186="","",YEAR(VLOOKUP($A186,選手情報入力シート!$A$3:$M$246,10,FALSE)))</f>
        <v/>
      </c>
      <c r="N186" s="265" t="str">
        <f>IF($A186="","",IF(MONTH(VLOOKUP($A186,選手情報入力シート!$A$3:$M$246,10,FALSE))&lt;10,"0"&amp;MONTH(VLOOKUP($A186,選手情報入力シート!$A$3:$M$246,10,FALSE))*100+DAY(VLOOKUP($A186,選手情報入力シート!$A$3:$M$246,10,FALSE)),MONTH(VLOOKUP($A186,選手情報入力シート!$A$3:$M$246,10,FALSE))*100+DAY(VLOOKUP($A186,選手情報入力シート!$A$3:$M$246,10,FALSE))))</f>
        <v/>
      </c>
      <c r="O186" s="178" t="str">
        <f>IF($A186="","",VLOOKUP($A186,選手情報入力シート!$A$3:$M$246,12,FALSE))</f>
        <v/>
      </c>
      <c r="P186" s="178" t="str">
        <f>IF($A186="","",VLOOKUP($A186,選手情報入力シート!$A$3:$M$246,11,FALSE))</f>
        <v/>
      </c>
      <c r="AF186" s="178" t="str">
        <f>IF(データとりまとめシート!$A205="","",データとりまとめシート!$A205)</f>
        <v/>
      </c>
      <c r="AG186" s="178" t="str">
        <f>IF($AF186="","",VLOOKUP($AF186,NANS取り込みシート!$A:$P,2,FALSE))</f>
        <v/>
      </c>
      <c r="AH186" s="178"/>
      <c r="AI186" s="178"/>
      <c r="AJ186" s="178" t="str">
        <f>IF($AF186="","",VLOOKUP($AF186,NANS取り込みシート!$A:$P,5,FALSE))</f>
        <v/>
      </c>
      <c r="AK186" s="178" t="str">
        <f>IF($AF186="","",VLOOKUP($AF186,NANS取り込みシート!$A:$P,6,FALSE))</f>
        <v/>
      </c>
      <c r="AL186" s="178" t="str">
        <f>IF($AF186="","",VLOOKUP($AF186,NANS取り込みシート!$A:$P,7,FALSE))</f>
        <v/>
      </c>
      <c r="AM186" s="178"/>
      <c r="AN186" s="178" t="str">
        <f>IF($AF186="","",VLOOKUP($AF186,NANS取り込みシート!$A:$P,9,FALSE))</f>
        <v/>
      </c>
      <c r="AO186" s="178" t="str">
        <f>IF($AF186="","",VLOOKUP($AF186,NANS取り込みシート!$A:$P,10,FALSE))</f>
        <v/>
      </c>
      <c r="AP186" s="178" t="str">
        <f>IF($AF186="","",VLOOKUP($AF186,NANS取り込みシート!$A:$P,11,FALSE))</f>
        <v/>
      </c>
      <c r="AQ186" s="178" t="str">
        <f>IF($AF186="","",VLOOKUP($AF186,NANS取り込みシート!$A:$P,12,FALSE))</f>
        <v/>
      </c>
      <c r="AR186" s="178" t="str">
        <f>IF($AF186="","",VLOOKUP($AF186,NANS取り込みシート!$A:$P,13,FALSE))</f>
        <v/>
      </c>
      <c r="AS186" s="265" t="str">
        <f>IF($AF186="","",VLOOKUP($AF186,NANS取り込みシート!$A:$P,14,FALSE))</f>
        <v/>
      </c>
      <c r="AT186" s="178" t="str">
        <f>IF($AF186="","",VLOOKUP($AF186,NANS取り込みシート!$A:$P,15,FALSE))</f>
        <v/>
      </c>
      <c r="AU186" s="265" t="str">
        <f>IF($AF186="","",VLOOKUP($AF186,NANS取り込みシート!$A:$P,16,FALSE))</f>
        <v/>
      </c>
      <c r="AV186" s="178" t="str">
        <f>IF(データとりまとめシート!$E205="","",データとりまとめシート!$E205)</f>
        <v/>
      </c>
      <c r="AW186" s="264" t="str">
        <f>IF(データとりまとめシート!$G205="","",データとりまとめシート!$G205)</f>
        <v/>
      </c>
      <c r="AX186" s="178" t="str">
        <f t="shared" si="24"/>
        <v/>
      </c>
      <c r="AY186" s="178" t="str">
        <f t="shared" si="25"/>
        <v/>
      </c>
      <c r="AZ186" s="178" t="str">
        <f>IF(データとりまとめシート!$I205="","",データとりまとめシート!$I205)</f>
        <v/>
      </c>
      <c r="BA186" s="264" t="str">
        <f>IF(データとりまとめシート!$K205="","",データとりまとめシート!$K205)</f>
        <v/>
      </c>
      <c r="BB186" s="178" t="str">
        <f t="shared" si="26"/>
        <v/>
      </c>
      <c r="BC186" s="178" t="str">
        <f t="shared" si="27"/>
        <v/>
      </c>
      <c r="BD186" s="178" t="str">
        <f>IF($AF186="","",IF(COUNTIF(データとりまとめシート!$B$12:$B$17,NANS取り込みシート!$AF186)=1,データとりまとめシート!$W$24,IF(COUNTIF(データとりまとめシート!$B$3:$B$8,NANS取り込みシート!$AF186)=1,データとりまとめシート!$W$25,IF(COUNTIF(データとりまとめシート!$H$12:$H$17,NANS取り込みシート!$AF186)=1,データとりまとめシート!$W$26,IF(COUNTIF(データとりまとめシート!$H$3:$H$8,NANS取り込みシート!$AF186)=1,データとりまとめシート!$W$27,"")))))</f>
        <v/>
      </c>
      <c r="BE186" s="264" t="str">
        <f>IF(BD186=データとりまとめシート!$W$24,IF(データとりまとめシート!$E$12="","",データとりまとめシート!$E$12),"")&amp;IF(BD186=データとりまとめシート!$W$25,IF(データとりまとめシート!$E$3="","",データとりまとめシート!$E$3),"")&amp;IF(BD186=データとりまとめシート!$W$26,IF(データとりまとめシート!$K$12="","",データとりまとめシート!$K$12),"")&amp;IF(BD186=データとりまとめシート!$W$27,IF(データとりまとめシート!$K$3="","",データとりまとめシート!$K$3),"")</f>
        <v/>
      </c>
      <c r="BF186" s="178" t="str">
        <f t="shared" si="28"/>
        <v/>
      </c>
      <c r="BG186" s="178" t="str">
        <f t="shared" si="29"/>
        <v/>
      </c>
    </row>
    <row r="187" spans="1:59">
      <c r="A187" s="178" t="str">
        <f>IF(選手情報入力シート!A187="","",選手情報入力シート!A187)</f>
        <v/>
      </c>
      <c r="B187" s="178" t="str">
        <f>IF($A187="","",所属情報入力シート!$A$2)</f>
        <v/>
      </c>
      <c r="C187" s="178"/>
      <c r="D187" s="178"/>
      <c r="E187" s="178" t="str">
        <f>IF($A187="","",VLOOKUP($A187,選手情報入力シート!$A$3:$M$246,2,FALSE))</f>
        <v/>
      </c>
      <c r="F187" s="178" t="str">
        <f>IF($A187="","",VLOOKUP($A187,選手情報入力シート!$A$3:$M$246,3,FALSE)&amp;" "&amp;VLOOKUP($A187,選手情報入力シート!$A$3:$M$246,4,FALSE))</f>
        <v/>
      </c>
      <c r="G187" s="178" t="str">
        <f>IF($A187="","",ASC(VLOOKUP($A187,選手情報入力シート!$A$3:$M$246,5,FALSE)))</f>
        <v/>
      </c>
      <c r="H187" s="178"/>
      <c r="I187" s="178" t="str">
        <f>IF($A187="","",ASC(VLOOKUP($A187,選手情報入力シート!$A$3:$M$246,6,FALSE)))</f>
        <v/>
      </c>
      <c r="J187" s="178" t="str">
        <f>IF($A187="","",VLOOKUP($A187,選手情報入力シート!$A$3:$M$246,7,FALSE))</f>
        <v/>
      </c>
      <c r="K187" s="178" t="str">
        <f>IF($A187="","",VLOOKUP($A187,選手情報入力シート!$A$3:$M$246,8,FALSE))</f>
        <v/>
      </c>
      <c r="L187" s="178" t="str">
        <f>IF($A187="","",VLOOKUP($A187,選手情報入力シート!$A$3:$M$246,9,FALSE))</f>
        <v/>
      </c>
      <c r="M187" s="178" t="str">
        <f>IF($A187="","",YEAR(VLOOKUP($A187,選手情報入力シート!$A$3:$M$246,10,FALSE)))</f>
        <v/>
      </c>
      <c r="N187" s="265" t="str">
        <f>IF($A187="","",IF(MONTH(VLOOKUP($A187,選手情報入力シート!$A$3:$M$246,10,FALSE))&lt;10,"0"&amp;MONTH(VLOOKUP($A187,選手情報入力シート!$A$3:$M$246,10,FALSE))*100+DAY(VLOOKUP($A187,選手情報入力シート!$A$3:$M$246,10,FALSE)),MONTH(VLOOKUP($A187,選手情報入力シート!$A$3:$M$246,10,FALSE))*100+DAY(VLOOKUP($A187,選手情報入力シート!$A$3:$M$246,10,FALSE))))</f>
        <v/>
      </c>
      <c r="O187" s="178" t="str">
        <f>IF($A187="","",VLOOKUP($A187,選手情報入力シート!$A$3:$M$246,12,FALSE))</f>
        <v/>
      </c>
      <c r="P187" s="178" t="str">
        <f>IF($A187="","",VLOOKUP($A187,選手情報入力シート!$A$3:$M$246,11,FALSE))</f>
        <v/>
      </c>
      <c r="AF187" s="178" t="str">
        <f>IF(データとりまとめシート!$A206="","",データとりまとめシート!$A206)</f>
        <v/>
      </c>
      <c r="AG187" s="178" t="str">
        <f>IF($AF187="","",VLOOKUP($AF187,NANS取り込みシート!$A:$P,2,FALSE))</f>
        <v/>
      </c>
      <c r="AH187" s="178"/>
      <c r="AI187" s="178"/>
      <c r="AJ187" s="178" t="str">
        <f>IF($AF187="","",VLOOKUP($AF187,NANS取り込みシート!$A:$P,5,FALSE))</f>
        <v/>
      </c>
      <c r="AK187" s="178" t="str">
        <f>IF($AF187="","",VLOOKUP($AF187,NANS取り込みシート!$A:$P,6,FALSE))</f>
        <v/>
      </c>
      <c r="AL187" s="178" t="str">
        <f>IF($AF187="","",VLOOKUP($AF187,NANS取り込みシート!$A:$P,7,FALSE))</f>
        <v/>
      </c>
      <c r="AM187" s="178"/>
      <c r="AN187" s="178" t="str">
        <f>IF($AF187="","",VLOOKUP($AF187,NANS取り込みシート!$A:$P,9,FALSE))</f>
        <v/>
      </c>
      <c r="AO187" s="178" t="str">
        <f>IF($AF187="","",VLOOKUP($AF187,NANS取り込みシート!$A:$P,10,FALSE))</f>
        <v/>
      </c>
      <c r="AP187" s="178" t="str">
        <f>IF($AF187="","",VLOOKUP($AF187,NANS取り込みシート!$A:$P,11,FALSE))</f>
        <v/>
      </c>
      <c r="AQ187" s="178" t="str">
        <f>IF($AF187="","",VLOOKUP($AF187,NANS取り込みシート!$A:$P,12,FALSE))</f>
        <v/>
      </c>
      <c r="AR187" s="178" t="str">
        <f>IF($AF187="","",VLOOKUP($AF187,NANS取り込みシート!$A:$P,13,FALSE))</f>
        <v/>
      </c>
      <c r="AS187" s="265" t="str">
        <f>IF($AF187="","",VLOOKUP($AF187,NANS取り込みシート!$A:$P,14,FALSE))</f>
        <v/>
      </c>
      <c r="AT187" s="178" t="str">
        <f>IF($AF187="","",VLOOKUP($AF187,NANS取り込みシート!$A:$P,15,FALSE))</f>
        <v/>
      </c>
      <c r="AU187" s="265" t="str">
        <f>IF($AF187="","",VLOOKUP($AF187,NANS取り込みシート!$A:$P,16,FALSE))</f>
        <v/>
      </c>
      <c r="AV187" s="178" t="str">
        <f>IF(データとりまとめシート!$E206="","",データとりまとめシート!$E206)</f>
        <v/>
      </c>
      <c r="AW187" s="264" t="str">
        <f>IF(データとりまとめシート!$G206="","",データとりまとめシート!$G206)</f>
        <v/>
      </c>
      <c r="AX187" s="178" t="str">
        <f t="shared" si="24"/>
        <v/>
      </c>
      <c r="AY187" s="178" t="str">
        <f t="shared" si="25"/>
        <v/>
      </c>
      <c r="AZ187" s="178" t="str">
        <f>IF(データとりまとめシート!$I206="","",データとりまとめシート!$I206)</f>
        <v/>
      </c>
      <c r="BA187" s="264" t="str">
        <f>IF(データとりまとめシート!$K206="","",データとりまとめシート!$K206)</f>
        <v/>
      </c>
      <c r="BB187" s="178" t="str">
        <f t="shared" si="26"/>
        <v/>
      </c>
      <c r="BC187" s="178" t="str">
        <f t="shared" si="27"/>
        <v/>
      </c>
      <c r="BD187" s="178" t="str">
        <f>IF($AF187="","",IF(COUNTIF(データとりまとめシート!$B$12:$B$17,NANS取り込みシート!$AF187)=1,データとりまとめシート!$W$24,IF(COUNTIF(データとりまとめシート!$B$3:$B$8,NANS取り込みシート!$AF187)=1,データとりまとめシート!$W$25,IF(COUNTIF(データとりまとめシート!$H$12:$H$17,NANS取り込みシート!$AF187)=1,データとりまとめシート!$W$26,IF(COUNTIF(データとりまとめシート!$H$3:$H$8,NANS取り込みシート!$AF187)=1,データとりまとめシート!$W$27,"")))))</f>
        <v/>
      </c>
      <c r="BE187" s="264" t="str">
        <f>IF(BD187=データとりまとめシート!$W$24,IF(データとりまとめシート!$E$12="","",データとりまとめシート!$E$12),"")&amp;IF(BD187=データとりまとめシート!$W$25,IF(データとりまとめシート!$E$3="","",データとりまとめシート!$E$3),"")&amp;IF(BD187=データとりまとめシート!$W$26,IF(データとりまとめシート!$K$12="","",データとりまとめシート!$K$12),"")&amp;IF(BD187=データとりまとめシート!$W$27,IF(データとりまとめシート!$K$3="","",データとりまとめシート!$K$3),"")</f>
        <v/>
      </c>
      <c r="BF187" s="178" t="str">
        <f t="shared" si="28"/>
        <v/>
      </c>
      <c r="BG187" s="178" t="str">
        <f t="shared" si="29"/>
        <v/>
      </c>
    </row>
    <row r="188" spans="1:59">
      <c r="A188" s="178" t="str">
        <f>IF(選手情報入力シート!A188="","",選手情報入力シート!A188)</f>
        <v/>
      </c>
      <c r="B188" s="178" t="str">
        <f>IF($A188="","",所属情報入力シート!$A$2)</f>
        <v/>
      </c>
      <c r="C188" s="178"/>
      <c r="D188" s="178"/>
      <c r="E188" s="178" t="str">
        <f>IF($A188="","",VLOOKUP($A188,選手情報入力シート!$A$3:$M$246,2,FALSE))</f>
        <v/>
      </c>
      <c r="F188" s="178" t="str">
        <f>IF($A188="","",VLOOKUP($A188,選手情報入力シート!$A$3:$M$246,3,FALSE)&amp;" "&amp;VLOOKUP($A188,選手情報入力シート!$A$3:$M$246,4,FALSE))</f>
        <v/>
      </c>
      <c r="G188" s="178" t="str">
        <f>IF($A188="","",ASC(VLOOKUP($A188,選手情報入力シート!$A$3:$M$246,5,FALSE)))</f>
        <v/>
      </c>
      <c r="H188" s="178"/>
      <c r="I188" s="178" t="str">
        <f>IF($A188="","",ASC(VLOOKUP($A188,選手情報入力シート!$A$3:$M$246,6,FALSE)))</f>
        <v/>
      </c>
      <c r="J188" s="178" t="str">
        <f>IF($A188="","",VLOOKUP($A188,選手情報入力シート!$A$3:$M$246,7,FALSE))</f>
        <v/>
      </c>
      <c r="K188" s="178" t="str">
        <f>IF($A188="","",VLOOKUP($A188,選手情報入力シート!$A$3:$M$246,8,FALSE))</f>
        <v/>
      </c>
      <c r="L188" s="178" t="str">
        <f>IF($A188="","",VLOOKUP($A188,選手情報入力シート!$A$3:$M$246,9,FALSE))</f>
        <v/>
      </c>
      <c r="M188" s="178" t="str">
        <f>IF($A188="","",YEAR(VLOOKUP($A188,選手情報入力シート!$A$3:$M$246,10,FALSE)))</f>
        <v/>
      </c>
      <c r="N188" s="265" t="str">
        <f>IF($A188="","",IF(MONTH(VLOOKUP($A188,選手情報入力シート!$A$3:$M$246,10,FALSE))&lt;10,"0"&amp;MONTH(VLOOKUP($A188,選手情報入力シート!$A$3:$M$246,10,FALSE))*100+DAY(VLOOKUP($A188,選手情報入力シート!$A$3:$M$246,10,FALSE)),MONTH(VLOOKUP($A188,選手情報入力シート!$A$3:$M$246,10,FALSE))*100+DAY(VLOOKUP($A188,選手情報入力シート!$A$3:$M$246,10,FALSE))))</f>
        <v/>
      </c>
      <c r="O188" s="178" t="str">
        <f>IF($A188="","",VLOOKUP($A188,選手情報入力シート!$A$3:$M$246,12,FALSE))</f>
        <v/>
      </c>
      <c r="P188" s="178" t="str">
        <f>IF($A188="","",VLOOKUP($A188,選手情報入力シート!$A$3:$M$246,11,FALSE))</f>
        <v/>
      </c>
      <c r="AF188" s="178" t="str">
        <f>IF(データとりまとめシート!$A207="","",データとりまとめシート!$A207)</f>
        <v/>
      </c>
      <c r="AG188" s="178" t="str">
        <f>IF($AF188="","",VLOOKUP($AF188,NANS取り込みシート!$A:$P,2,FALSE))</f>
        <v/>
      </c>
      <c r="AH188" s="178"/>
      <c r="AI188" s="178"/>
      <c r="AJ188" s="178" t="str">
        <f>IF($AF188="","",VLOOKUP($AF188,NANS取り込みシート!$A:$P,5,FALSE))</f>
        <v/>
      </c>
      <c r="AK188" s="178" t="str">
        <f>IF($AF188="","",VLOOKUP($AF188,NANS取り込みシート!$A:$P,6,FALSE))</f>
        <v/>
      </c>
      <c r="AL188" s="178" t="str">
        <f>IF($AF188="","",VLOOKUP($AF188,NANS取り込みシート!$A:$P,7,FALSE))</f>
        <v/>
      </c>
      <c r="AM188" s="178"/>
      <c r="AN188" s="178" t="str">
        <f>IF($AF188="","",VLOOKUP($AF188,NANS取り込みシート!$A:$P,9,FALSE))</f>
        <v/>
      </c>
      <c r="AO188" s="178" t="str">
        <f>IF($AF188="","",VLOOKUP($AF188,NANS取り込みシート!$A:$P,10,FALSE))</f>
        <v/>
      </c>
      <c r="AP188" s="178" t="str">
        <f>IF($AF188="","",VLOOKUP($AF188,NANS取り込みシート!$A:$P,11,FALSE))</f>
        <v/>
      </c>
      <c r="AQ188" s="178" t="str">
        <f>IF($AF188="","",VLOOKUP($AF188,NANS取り込みシート!$A:$P,12,FALSE))</f>
        <v/>
      </c>
      <c r="AR188" s="178" t="str">
        <f>IF($AF188="","",VLOOKUP($AF188,NANS取り込みシート!$A:$P,13,FALSE))</f>
        <v/>
      </c>
      <c r="AS188" s="265" t="str">
        <f>IF($AF188="","",VLOOKUP($AF188,NANS取り込みシート!$A:$P,14,FALSE))</f>
        <v/>
      </c>
      <c r="AT188" s="178" t="str">
        <f>IF($AF188="","",VLOOKUP($AF188,NANS取り込みシート!$A:$P,15,FALSE))</f>
        <v/>
      </c>
      <c r="AU188" s="265" t="str">
        <f>IF($AF188="","",VLOOKUP($AF188,NANS取り込みシート!$A:$P,16,FALSE))</f>
        <v/>
      </c>
      <c r="AV188" s="178" t="str">
        <f>IF(データとりまとめシート!$E207="","",データとりまとめシート!$E207)</f>
        <v/>
      </c>
      <c r="AW188" s="264" t="str">
        <f>IF(データとりまとめシート!$G207="","",データとりまとめシート!$G207)</f>
        <v/>
      </c>
      <c r="AX188" s="178" t="str">
        <f t="shared" si="24"/>
        <v/>
      </c>
      <c r="AY188" s="178" t="str">
        <f t="shared" si="25"/>
        <v/>
      </c>
      <c r="AZ188" s="178" t="str">
        <f>IF(データとりまとめシート!$I207="","",データとりまとめシート!$I207)</f>
        <v/>
      </c>
      <c r="BA188" s="264" t="str">
        <f>IF(データとりまとめシート!$K207="","",データとりまとめシート!$K207)</f>
        <v/>
      </c>
      <c r="BB188" s="178" t="str">
        <f t="shared" si="26"/>
        <v/>
      </c>
      <c r="BC188" s="178" t="str">
        <f t="shared" si="27"/>
        <v/>
      </c>
      <c r="BD188" s="178" t="str">
        <f>IF($AF188="","",IF(COUNTIF(データとりまとめシート!$B$12:$B$17,NANS取り込みシート!$AF188)=1,データとりまとめシート!$W$24,IF(COUNTIF(データとりまとめシート!$B$3:$B$8,NANS取り込みシート!$AF188)=1,データとりまとめシート!$W$25,IF(COUNTIF(データとりまとめシート!$H$12:$H$17,NANS取り込みシート!$AF188)=1,データとりまとめシート!$W$26,IF(COUNTIF(データとりまとめシート!$H$3:$H$8,NANS取り込みシート!$AF188)=1,データとりまとめシート!$W$27,"")))))</f>
        <v/>
      </c>
      <c r="BE188" s="264" t="str">
        <f>IF(BD188=データとりまとめシート!$W$24,IF(データとりまとめシート!$E$12="","",データとりまとめシート!$E$12),"")&amp;IF(BD188=データとりまとめシート!$W$25,IF(データとりまとめシート!$E$3="","",データとりまとめシート!$E$3),"")&amp;IF(BD188=データとりまとめシート!$W$26,IF(データとりまとめシート!$K$12="","",データとりまとめシート!$K$12),"")&amp;IF(BD188=データとりまとめシート!$W$27,IF(データとりまとめシート!$K$3="","",データとりまとめシート!$K$3),"")</f>
        <v/>
      </c>
      <c r="BF188" s="178" t="str">
        <f t="shared" si="28"/>
        <v/>
      </c>
      <c r="BG188" s="178" t="str">
        <f t="shared" si="29"/>
        <v/>
      </c>
    </row>
    <row r="189" spans="1:59">
      <c r="A189" s="178" t="str">
        <f>IF(選手情報入力シート!A189="","",選手情報入力シート!A189)</f>
        <v/>
      </c>
      <c r="B189" s="178" t="str">
        <f>IF($A189="","",所属情報入力シート!$A$2)</f>
        <v/>
      </c>
      <c r="C189" s="178"/>
      <c r="D189" s="178"/>
      <c r="E189" s="178" t="str">
        <f>IF($A189="","",VLOOKUP($A189,選手情報入力シート!$A$3:$M$246,2,FALSE))</f>
        <v/>
      </c>
      <c r="F189" s="178" t="str">
        <f>IF($A189="","",VLOOKUP($A189,選手情報入力シート!$A$3:$M$246,3,FALSE)&amp;" "&amp;VLOOKUP($A189,選手情報入力シート!$A$3:$M$246,4,FALSE))</f>
        <v/>
      </c>
      <c r="G189" s="178" t="str">
        <f>IF($A189="","",ASC(VLOOKUP($A189,選手情報入力シート!$A$3:$M$246,5,FALSE)))</f>
        <v/>
      </c>
      <c r="H189" s="178"/>
      <c r="I189" s="178" t="str">
        <f>IF($A189="","",ASC(VLOOKUP($A189,選手情報入力シート!$A$3:$M$246,6,FALSE)))</f>
        <v/>
      </c>
      <c r="J189" s="178" t="str">
        <f>IF($A189="","",VLOOKUP($A189,選手情報入力シート!$A$3:$M$246,7,FALSE))</f>
        <v/>
      </c>
      <c r="K189" s="178" t="str">
        <f>IF($A189="","",VLOOKUP($A189,選手情報入力シート!$A$3:$M$246,8,FALSE))</f>
        <v/>
      </c>
      <c r="L189" s="178" t="str">
        <f>IF($A189="","",VLOOKUP($A189,選手情報入力シート!$A$3:$M$246,9,FALSE))</f>
        <v/>
      </c>
      <c r="M189" s="178" t="str">
        <f>IF($A189="","",YEAR(VLOOKUP($A189,選手情報入力シート!$A$3:$M$246,10,FALSE)))</f>
        <v/>
      </c>
      <c r="N189" s="265" t="str">
        <f>IF($A189="","",IF(MONTH(VLOOKUP($A189,選手情報入力シート!$A$3:$M$246,10,FALSE))&lt;10,"0"&amp;MONTH(VLOOKUP($A189,選手情報入力シート!$A$3:$M$246,10,FALSE))*100+DAY(VLOOKUP($A189,選手情報入力シート!$A$3:$M$246,10,FALSE)),MONTH(VLOOKUP($A189,選手情報入力シート!$A$3:$M$246,10,FALSE))*100+DAY(VLOOKUP($A189,選手情報入力シート!$A$3:$M$246,10,FALSE))))</f>
        <v/>
      </c>
      <c r="O189" s="178" t="str">
        <f>IF($A189="","",VLOOKUP($A189,選手情報入力シート!$A$3:$M$246,12,FALSE))</f>
        <v/>
      </c>
      <c r="P189" s="178" t="str">
        <f>IF($A189="","",VLOOKUP($A189,選手情報入力シート!$A$3:$M$246,11,FALSE))</f>
        <v/>
      </c>
      <c r="AF189" s="178" t="str">
        <f>IF(データとりまとめシート!$A208="","",データとりまとめシート!$A208)</f>
        <v/>
      </c>
      <c r="AG189" s="178" t="str">
        <f>IF($AF189="","",VLOOKUP($AF189,NANS取り込みシート!$A:$P,2,FALSE))</f>
        <v/>
      </c>
      <c r="AH189" s="178"/>
      <c r="AI189" s="178"/>
      <c r="AJ189" s="178" t="str">
        <f>IF($AF189="","",VLOOKUP($AF189,NANS取り込みシート!$A:$P,5,FALSE))</f>
        <v/>
      </c>
      <c r="AK189" s="178" t="str">
        <f>IF($AF189="","",VLOOKUP($AF189,NANS取り込みシート!$A:$P,6,FALSE))</f>
        <v/>
      </c>
      <c r="AL189" s="178" t="str">
        <f>IF($AF189="","",VLOOKUP($AF189,NANS取り込みシート!$A:$P,7,FALSE))</f>
        <v/>
      </c>
      <c r="AM189" s="178"/>
      <c r="AN189" s="178" t="str">
        <f>IF($AF189="","",VLOOKUP($AF189,NANS取り込みシート!$A:$P,9,FALSE))</f>
        <v/>
      </c>
      <c r="AO189" s="178" t="str">
        <f>IF($AF189="","",VLOOKUP($AF189,NANS取り込みシート!$A:$P,10,FALSE))</f>
        <v/>
      </c>
      <c r="AP189" s="178" t="str">
        <f>IF($AF189="","",VLOOKUP($AF189,NANS取り込みシート!$A:$P,11,FALSE))</f>
        <v/>
      </c>
      <c r="AQ189" s="178" t="str">
        <f>IF($AF189="","",VLOOKUP($AF189,NANS取り込みシート!$A:$P,12,FALSE))</f>
        <v/>
      </c>
      <c r="AR189" s="178" t="str">
        <f>IF($AF189="","",VLOOKUP($AF189,NANS取り込みシート!$A:$P,13,FALSE))</f>
        <v/>
      </c>
      <c r="AS189" s="265" t="str">
        <f>IF($AF189="","",VLOOKUP($AF189,NANS取り込みシート!$A:$P,14,FALSE))</f>
        <v/>
      </c>
      <c r="AT189" s="178" t="str">
        <f>IF($AF189="","",VLOOKUP($AF189,NANS取り込みシート!$A:$P,15,FALSE))</f>
        <v/>
      </c>
      <c r="AU189" s="265" t="str">
        <f>IF($AF189="","",VLOOKUP($AF189,NANS取り込みシート!$A:$P,16,FALSE))</f>
        <v/>
      </c>
      <c r="AV189" s="178" t="str">
        <f>IF(データとりまとめシート!$E208="","",データとりまとめシート!$E208)</f>
        <v/>
      </c>
      <c r="AW189" s="264" t="str">
        <f>IF(データとりまとめシート!$G208="","",データとりまとめシート!$G208)</f>
        <v/>
      </c>
      <c r="AX189" s="178" t="str">
        <f t="shared" si="24"/>
        <v/>
      </c>
      <c r="AY189" s="178" t="str">
        <f t="shared" si="25"/>
        <v/>
      </c>
      <c r="AZ189" s="178" t="str">
        <f>IF(データとりまとめシート!$I208="","",データとりまとめシート!$I208)</f>
        <v/>
      </c>
      <c r="BA189" s="264" t="str">
        <f>IF(データとりまとめシート!$K208="","",データとりまとめシート!$K208)</f>
        <v/>
      </c>
      <c r="BB189" s="178" t="str">
        <f t="shared" si="26"/>
        <v/>
      </c>
      <c r="BC189" s="178" t="str">
        <f t="shared" si="27"/>
        <v/>
      </c>
      <c r="BD189" s="178" t="str">
        <f>IF($AF189="","",IF(COUNTIF(データとりまとめシート!$B$12:$B$17,NANS取り込みシート!$AF189)=1,データとりまとめシート!$W$24,IF(COUNTIF(データとりまとめシート!$B$3:$B$8,NANS取り込みシート!$AF189)=1,データとりまとめシート!$W$25,IF(COUNTIF(データとりまとめシート!$H$12:$H$17,NANS取り込みシート!$AF189)=1,データとりまとめシート!$W$26,IF(COUNTIF(データとりまとめシート!$H$3:$H$8,NANS取り込みシート!$AF189)=1,データとりまとめシート!$W$27,"")))))</f>
        <v/>
      </c>
      <c r="BE189" s="264" t="str">
        <f>IF(BD189=データとりまとめシート!$W$24,IF(データとりまとめシート!$E$12="","",データとりまとめシート!$E$12),"")&amp;IF(BD189=データとりまとめシート!$W$25,IF(データとりまとめシート!$E$3="","",データとりまとめシート!$E$3),"")&amp;IF(BD189=データとりまとめシート!$W$26,IF(データとりまとめシート!$K$12="","",データとりまとめシート!$K$12),"")&amp;IF(BD189=データとりまとめシート!$W$27,IF(データとりまとめシート!$K$3="","",データとりまとめシート!$K$3),"")</f>
        <v/>
      </c>
      <c r="BF189" s="178" t="str">
        <f t="shared" si="28"/>
        <v/>
      </c>
      <c r="BG189" s="178" t="str">
        <f t="shared" si="29"/>
        <v/>
      </c>
    </row>
    <row r="190" spans="1:59">
      <c r="A190" s="178" t="str">
        <f>IF(選手情報入力シート!A190="","",選手情報入力シート!A190)</f>
        <v/>
      </c>
      <c r="B190" s="178" t="str">
        <f>IF($A190="","",所属情報入力シート!$A$2)</f>
        <v/>
      </c>
      <c r="C190" s="178"/>
      <c r="D190" s="178"/>
      <c r="E190" s="178" t="str">
        <f>IF($A190="","",VLOOKUP($A190,選手情報入力シート!$A$3:$M$246,2,FALSE))</f>
        <v/>
      </c>
      <c r="F190" s="178" t="str">
        <f>IF($A190="","",VLOOKUP($A190,選手情報入力シート!$A$3:$M$246,3,FALSE)&amp;" "&amp;VLOOKUP($A190,選手情報入力シート!$A$3:$M$246,4,FALSE))</f>
        <v/>
      </c>
      <c r="G190" s="178" t="str">
        <f>IF($A190="","",ASC(VLOOKUP($A190,選手情報入力シート!$A$3:$M$246,5,FALSE)))</f>
        <v/>
      </c>
      <c r="H190" s="178"/>
      <c r="I190" s="178" t="str">
        <f>IF($A190="","",ASC(VLOOKUP($A190,選手情報入力シート!$A$3:$M$246,6,FALSE)))</f>
        <v/>
      </c>
      <c r="J190" s="178" t="str">
        <f>IF($A190="","",VLOOKUP($A190,選手情報入力シート!$A$3:$M$246,7,FALSE))</f>
        <v/>
      </c>
      <c r="K190" s="178" t="str">
        <f>IF($A190="","",VLOOKUP($A190,選手情報入力シート!$A$3:$M$246,8,FALSE))</f>
        <v/>
      </c>
      <c r="L190" s="178" t="str">
        <f>IF($A190="","",VLOOKUP($A190,選手情報入力シート!$A$3:$M$246,9,FALSE))</f>
        <v/>
      </c>
      <c r="M190" s="178" t="str">
        <f>IF($A190="","",YEAR(VLOOKUP($A190,選手情報入力シート!$A$3:$M$246,10,FALSE)))</f>
        <v/>
      </c>
      <c r="N190" s="265" t="str">
        <f>IF($A190="","",IF(MONTH(VLOOKUP($A190,選手情報入力シート!$A$3:$M$246,10,FALSE))&lt;10,"0"&amp;MONTH(VLOOKUP($A190,選手情報入力シート!$A$3:$M$246,10,FALSE))*100+DAY(VLOOKUP($A190,選手情報入力シート!$A$3:$M$246,10,FALSE)),MONTH(VLOOKUP($A190,選手情報入力シート!$A$3:$M$246,10,FALSE))*100+DAY(VLOOKUP($A190,選手情報入力シート!$A$3:$M$246,10,FALSE))))</f>
        <v/>
      </c>
      <c r="O190" s="178" t="str">
        <f>IF($A190="","",VLOOKUP($A190,選手情報入力シート!$A$3:$M$246,12,FALSE))</f>
        <v/>
      </c>
      <c r="P190" s="178" t="str">
        <f>IF($A190="","",VLOOKUP($A190,選手情報入力シート!$A$3:$M$246,11,FALSE))</f>
        <v/>
      </c>
      <c r="AF190" s="178" t="str">
        <f>IF(データとりまとめシート!$A209="","",データとりまとめシート!$A209)</f>
        <v/>
      </c>
      <c r="AG190" s="178" t="str">
        <f>IF($AF190="","",VLOOKUP($AF190,NANS取り込みシート!$A:$P,2,FALSE))</f>
        <v/>
      </c>
      <c r="AH190" s="178"/>
      <c r="AI190" s="178"/>
      <c r="AJ190" s="178" t="str">
        <f>IF($AF190="","",VLOOKUP($AF190,NANS取り込みシート!$A:$P,5,FALSE))</f>
        <v/>
      </c>
      <c r="AK190" s="178" t="str">
        <f>IF($AF190="","",VLOOKUP($AF190,NANS取り込みシート!$A:$P,6,FALSE))</f>
        <v/>
      </c>
      <c r="AL190" s="178" t="str">
        <f>IF($AF190="","",VLOOKUP($AF190,NANS取り込みシート!$A:$P,7,FALSE))</f>
        <v/>
      </c>
      <c r="AM190" s="178"/>
      <c r="AN190" s="178" t="str">
        <f>IF($AF190="","",VLOOKUP($AF190,NANS取り込みシート!$A:$P,9,FALSE))</f>
        <v/>
      </c>
      <c r="AO190" s="178" t="str">
        <f>IF($AF190="","",VLOOKUP($AF190,NANS取り込みシート!$A:$P,10,FALSE))</f>
        <v/>
      </c>
      <c r="AP190" s="178" t="str">
        <f>IF($AF190="","",VLOOKUP($AF190,NANS取り込みシート!$A:$P,11,FALSE))</f>
        <v/>
      </c>
      <c r="AQ190" s="178" t="str">
        <f>IF($AF190="","",VLOOKUP($AF190,NANS取り込みシート!$A:$P,12,FALSE))</f>
        <v/>
      </c>
      <c r="AR190" s="178" t="str">
        <f>IF($AF190="","",VLOOKUP($AF190,NANS取り込みシート!$A:$P,13,FALSE))</f>
        <v/>
      </c>
      <c r="AS190" s="265" t="str">
        <f>IF($AF190="","",VLOOKUP($AF190,NANS取り込みシート!$A:$P,14,FALSE))</f>
        <v/>
      </c>
      <c r="AT190" s="178" t="str">
        <f>IF($AF190="","",VLOOKUP($AF190,NANS取り込みシート!$A:$P,15,FALSE))</f>
        <v/>
      </c>
      <c r="AU190" s="265" t="str">
        <f>IF($AF190="","",VLOOKUP($AF190,NANS取り込みシート!$A:$P,16,FALSE))</f>
        <v/>
      </c>
      <c r="AV190" s="178" t="str">
        <f>IF(データとりまとめシート!$E209="","",データとりまとめシート!$E209)</f>
        <v/>
      </c>
      <c r="AW190" s="264" t="str">
        <f>IF(データとりまとめシート!$G209="","",データとりまとめシート!$G209)</f>
        <v/>
      </c>
      <c r="AX190" s="178" t="str">
        <f t="shared" si="24"/>
        <v/>
      </c>
      <c r="AY190" s="178" t="str">
        <f t="shared" si="25"/>
        <v/>
      </c>
      <c r="AZ190" s="178" t="str">
        <f>IF(データとりまとめシート!$I209="","",データとりまとめシート!$I209)</f>
        <v/>
      </c>
      <c r="BA190" s="264" t="str">
        <f>IF(データとりまとめシート!$K209="","",データとりまとめシート!$K209)</f>
        <v/>
      </c>
      <c r="BB190" s="178" t="str">
        <f t="shared" si="26"/>
        <v/>
      </c>
      <c r="BC190" s="178" t="str">
        <f t="shared" si="27"/>
        <v/>
      </c>
      <c r="BD190" s="178" t="str">
        <f>IF($AF190="","",IF(COUNTIF(データとりまとめシート!$B$12:$B$17,NANS取り込みシート!$AF190)=1,データとりまとめシート!$W$24,IF(COUNTIF(データとりまとめシート!$B$3:$B$8,NANS取り込みシート!$AF190)=1,データとりまとめシート!$W$25,IF(COUNTIF(データとりまとめシート!$H$12:$H$17,NANS取り込みシート!$AF190)=1,データとりまとめシート!$W$26,IF(COUNTIF(データとりまとめシート!$H$3:$H$8,NANS取り込みシート!$AF190)=1,データとりまとめシート!$W$27,"")))))</f>
        <v/>
      </c>
      <c r="BE190" s="264" t="str">
        <f>IF(BD190=データとりまとめシート!$W$24,IF(データとりまとめシート!$E$12="","",データとりまとめシート!$E$12),"")&amp;IF(BD190=データとりまとめシート!$W$25,IF(データとりまとめシート!$E$3="","",データとりまとめシート!$E$3),"")&amp;IF(BD190=データとりまとめシート!$W$26,IF(データとりまとめシート!$K$12="","",データとりまとめシート!$K$12),"")&amp;IF(BD190=データとりまとめシート!$W$27,IF(データとりまとめシート!$K$3="","",データとりまとめシート!$K$3),"")</f>
        <v/>
      </c>
      <c r="BF190" s="178" t="str">
        <f t="shared" si="28"/>
        <v/>
      </c>
      <c r="BG190" s="178" t="str">
        <f t="shared" si="29"/>
        <v/>
      </c>
    </row>
    <row r="191" spans="1:59">
      <c r="A191" s="178" t="str">
        <f>IF(選手情報入力シート!A191="","",選手情報入力シート!A191)</f>
        <v/>
      </c>
      <c r="B191" s="178" t="str">
        <f>IF($A191="","",所属情報入力シート!$A$2)</f>
        <v/>
      </c>
      <c r="C191" s="178"/>
      <c r="D191" s="178"/>
      <c r="E191" s="178" t="str">
        <f>IF($A191="","",VLOOKUP($A191,選手情報入力シート!$A$3:$M$246,2,FALSE))</f>
        <v/>
      </c>
      <c r="F191" s="178" t="str">
        <f>IF($A191="","",VLOOKUP($A191,選手情報入力シート!$A$3:$M$246,3,FALSE)&amp;" "&amp;VLOOKUP($A191,選手情報入力シート!$A$3:$M$246,4,FALSE))</f>
        <v/>
      </c>
      <c r="G191" s="178" t="str">
        <f>IF($A191="","",ASC(VLOOKUP($A191,選手情報入力シート!$A$3:$M$246,5,FALSE)))</f>
        <v/>
      </c>
      <c r="H191" s="178"/>
      <c r="I191" s="178" t="str">
        <f>IF($A191="","",ASC(VLOOKUP($A191,選手情報入力シート!$A$3:$M$246,6,FALSE)))</f>
        <v/>
      </c>
      <c r="J191" s="178" t="str">
        <f>IF($A191="","",VLOOKUP($A191,選手情報入力シート!$A$3:$M$246,7,FALSE))</f>
        <v/>
      </c>
      <c r="K191" s="178" t="str">
        <f>IF($A191="","",VLOOKUP($A191,選手情報入力シート!$A$3:$M$246,8,FALSE))</f>
        <v/>
      </c>
      <c r="L191" s="178" t="str">
        <f>IF($A191="","",VLOOKUP($A191,選手情報入力シート!$A$3:$M$246,9,FALSE))</f>
        <v/>
      </c>
      <c r="M191" s="178" t="str">
        <f>IF($A191="","",YEAR(VLOOKUP($A191,選手情報入力シート!$A$3:$M$246,10,FALSE)))</f>
        <v/>
      </c>
      <c r="N191" s="265" t="str">
        <f>IF($A191="","",IF(MONTH(VLOOKUP($A191,選手情報入力シート!$A$3:$M$246,10,FALSE))&lt;10,"0"&amp;MONTH(VLOOKUP($A191,選手情報入力シート!$A$3:$M$246,10,FALSE))*100+DAY(VLOOKUP($A191,選手情報入力シート!$A$3:$M$246,10,FALSE)),MONTH(VLOOKUP($A191,選手情報入力シート!$A$3:$M$246,10,FALSE))*100+DAY(VLOOKUP($A191,選手情報入力シート!$A$3:$M$246,10,FALSE))))</f>
        <v/>
      </c>
      <c r="O191" s="178" t="str">
        <f>IF($A191="","",VLOOKUP($A191,選手情報入力シート!$A$3:$M$246,12,FALSE))</f>
        <v/>
      </c>
      <c r="P191" s="178" t="str">
        <f>IF($A191="","",VLOOKUP($A191,選手情報入力シート!$A$3:$M$246,11,FALSE))</f>
        <v/>
      </c>
      <c r="AF191" s="178" t="str">
        <f>IF(データとりまとめシート!$A210="","",データとりまとめシート!$A210)</f>
        <v/>
      </c>
      <c r="AG191" s="178" t="str">
        <f>IF($AF191="","",VLOOKUP($AF191,NANS取り込みシート!$A:$P,2,FALSE))</f>
        <v/>
      </c>
      <c r="AH191" s="178"/>
      <c r="AI191" s="178"/>
      <c r="AJ191" s="178" t="str">
        <f>IF($AF191="","",VLOOKUP($AF191,NANS取り込みシート!$A:$P,5,FALSE))</f>
        <v/>
      </c>
      <c r="AK191" s="178" t="str">
        <f>IF($AF191="","",VLOOKUP($AF191,NANS取り込みシート!$A:$P,6,FALSE))</f>
        <v/>
      </c>
      <c r="AL191" s="178" t="str">
        <f>IF($AF191="","",VLOOKUP($AF191,NANS取り込みシート!$A:$P,7,FALSE))</f>
        <v/>
      </c>
      <c r="AM191" s="178"/>
      <c r="AN191" s="178" t="str">
        <f>IF($AF191="","",VLOOKUP($AF191,NANS取り込みシート!$A:$P,9,FALSE))</f>
        <v/>
      </c>
      <c r="AO191" s="178" t="str">
        <f>IF($AF191="","",VLOOKUP($AF191,NANS取り込みシート!$A:$P,10,FALSE))</f>
        <v/>
      </c>
      <c r="AP191" s="178" t="str">
        <f>IF($AF191="","",VLOOKUP($AF191,NANS取り込みシート!$A:$P,11,FALSE))</f>
        <v/>
      </c>
      <c r="AQ191" s="178" t="str">
        <f>IF($AF191="","",VLOOKUP($AF191,NANS取り込みシート!$A:$P,12,FALSE))</f>
        <v/>
      </c>
      <c r="AR191" s="178" t="str">
        <f>IF($AF191="","",VLOOKUP($AF191,NANS取り込みシート!$A:$P,13,FALSE))</f>
        <v/>
      </c>
      <c r="AS191" s="265" t="str">
        <f>IF($AF191="","",VLOOKUP($AF191,NANS取り込みシート!$A:$P,14,FALSE))</f>
        <v/>
      </c>
      <c r="AT191" s="178" t="str">
        <f>IF($AF191="","",VLOOKUP($AF191,NANS取り込みシート!$A:$P,15,FALSE))</f>
        <v/>
      </c>
      <c r="AU191" s="265" t="str">
        <f>IF($AF191="","",VLOOKUP($AF191,NANS取り込みシート!$A:$P,16,FALSE))</f>
        <v/>
      </c>
      <c r="AV191" s="178" t="str">
        <f>IF(データとりまとめシート!$E210="","",データとりまとめシート!$E210)</f>
        <v/>
      </c>
      <c r="AW191" s="264" t="str">
        <f>IF(データとりまとめシート!$G210="","",データとりまとめシート!$G210)</f>
        <v/>
      </c>
      <c r="AX191" s="178" t="str">
        <f t="shared" si="24"/>
        <v/>
      </c>
      <c r="AY191" s="178" t="str">
        <f t="shared" si="25"/>
        <v/>
      </c>
      <c r="AZ191" s="178" t="str">
        <f>IF(データとりまとめシート!$I210="","",データとりまとめシート!$I210)</f>
        <v/>
      </c>
      <c r="BA191" s="264" t="str">
        <f>IF(データとりまとめシート!$K210="","",データとりまとめシート!$K210)</f>
        <v/>
      </c>
      <c r="BB191" s="178" t="str">
        <f t="shared" si="26"/>
        <v/>
      </c>
      <c r="BC191" s="178" t="str">
        <f t="shared" si="27"/>
        <v/>
      </c>
      <c r="BD191" s="178" t="str">
        <f>IF($AF191="","",IF(COUNTIF(データとりまとめシート!$B$12:$B$17,NANS取り込みシート!$AF191)=1,データとりまとめシート!$W$24,IF(COUNTIF(データとりまとめシート!$B$3:$B$8,NANS取り込みシート!$AF191)=1,データとりまとめシート!$W$25,IF(COUNTIF(データとりまとめシート!$H$12:$H$17,NANS取り込みシート!$AF191)=1,データとりまとめシート!$W$26,IF(COUNTIF(データとりまとめシート!$H$3:$H$8,NANS取り込みシート!$AF191)=1,データとりまとめシート!$W$27,"")))))</f>
        <v/>
      </c>
      <c r="BE191" s="264" t="str">
        <f>IF(BD191=データとりまとめシート!$W$24,IF(データとりまとめシート!$E$12="","",データとりまとめシート!$E$12),"")&amp;IF(BD191=データとりまとめシート!$W$25,IF(データとりまとめシート!$E$3="","",データとりまとめシート!$E$3),"")&amp;IF(BD191=データとりまとめシート!$W$26,IF(データとりまとめシート!$K$12="","",データとりまとめシート!$K$12),"")&amp;IF(BD191=データとりまとめシート!$W$27,IF(データとりまとめシート!$K$3="","",データとりまとめシート!$K$3),"")</f>
        <v/>
      </c>
      <c r="BF191" s="178" t="str">
        <f t="shared" si="28"/>
        <v/>
      </c>
      <c r="BG191" s="178" t="str">
        <f t="shared" si="29"/>
        <v/>
      </c>
    </row>
    <row r="192" spans="1:59">
      <c r="A192" s="178" t="str">
        <f>IF(選手情報入力シート!A192="","",選手情報入力シート!A192)</f>
        <v/>
      </c>
      <c r="B192" s="178" t="str">
        <f>IF($A192="","",所属情報入力シート!$A$2)</f>
        <v/>
      </c>
      <c r="C192" s="178"/>
      <c r="D192" s="178"/>
      <c r="E192" s="178" t="str">
        <f>IF($A192="","",VLOOKUP($A192,選手情報入力シート!$A$3:$M$246,2,FALSE))</f>
        <v/>
      </c>
      <c r="F192" s="178" t="str">
        <f>IF($A192="","",VLOOKUP($A192,選手情報入力シート!$A$3:$M$246,3,FALSE)&amp;" "&amp;VLOOKUP($A192,選手情報入力シート!$A$3:$M$246,4,FALSE))</f>
        <v/>
      </c>
      <c r="G192" s="178" t="str">
        <f>IF($A192="","",ASC(VLOOKUP($A192,選手情報入力シート!$A$3:$M$246,5,FALSE)))</f>
        <v/>
      </c>
      <c r="H192" s="178"/>
      <c r="I192" s="178" t="str">
        <f>IF($A192="","",ASC(VLOOKUP($A192,選手情報入力シート!$A$3:$M$246,6,FALSE)))</f>
        <v/>
      </c>
      <c r="J192" s="178" t="str">
        <f>IF($A192="","",VLOOKUP($A192,選手情報入力シート!$A$3:$M$246,7,FALSE))</f>
        <v/>
      </c>
      <c r="K192" s="178" t="str">
        <f>IF($A192="","",VLOOKUP($A192,選手情報入力シート!$A$3:$M$246,8,FALSE))</f>
        <v/>
      </c>
      <c r="L192" s="178" t="str">
        <f>IF($A192="","",VLOOKUP($A192,選手情報入力シート!$A$3:$M$246,9,FALSE))</f>
        <v/>
      </c>
      <c r="M192" s="178" t="str">
        <f>IF($A192="","",YEAR(VLOOKUP($A192,選手情報入力シート!$A$3:$M$246,10,FALSE)))</f>
        <v/>
      </c>
      <c r="N192" s="265" t="str">
        <f>IF($A192="","",IF(MONTH(VLOOKUP($A192,選手情報入力シート!$A$3:$M$246,10,FALSE))&lt;10,"0"&amp;MONTH(VLOOKUP($A192,選手情報入力シート!$A$3:$M$246,10,FALSE))*100+DAY(VLOOKUP($A192,選手情報入力シート!$A$3:$M$246,10,FALSE)),MONTH(VLOOKUP($A192,選手情報入力シート!$A$3:$M$246,10,FALSE))*100+DAY(VLOOKUP($A192,選手情報入力シート!$A$3:$M$246,10,FALSE))))</f>
        <v/>
      </c>
      <c r="O192" s="178" t="str">
        <f>IF($A192="","",VLOOKUP($A192,選手情報入力シート!$A$3:$M$246,12,FALSE))</f>
        <v/>
      </c>
      <c r="P192" s="178" t="str">
        <f>IF($A192="","",VLOOKUP($A192,選手情報入力シート!$A$3:$M$246,11,FALSE))</f>
        <v/>
      </c>
      <c r="AF192" s="178" t="str">
        <f>IF(データとりまとめシート!$A211="","",データとりまとめシート!$A211)</f>
        <v/>
      </c>
      <c r="AG192" s="178" t="str">
        <f>IF($AF192="","",VLOOKUP($AF192,NANS取り込みシート!$A:$P,2,FALSE))</f>
        <v/>
      </c>
      <c r="AH192" s="178"/>
      <c r="AI192" s="178"/>
      <c r="AJ192" s="178" t="str">
        <f>IF($AF192="","",VLOOKUP($AF192,NANS取り込みシート!$A:$P,5,FALSE))</f>
        <v/>
      </c>
      <c r="AK192" s="178" t="str">
        <f>IF($AF192="","",VLOOKUP($AF192,NANS取り込みシート!$A:$P,6,FALSE))</f>
        <v/>
      </c>
      <c r="AL192" s="178" t="str">
        <f>IF($AF192="","",VLOOKUP($AF192,NANS取り込みシート!$A:$P,7,FALSE))</f>
        <v/>
      </c>
      <c r="AM192" s="178"/>
      <c r="AN192" s="178" t="str">
        <f>IF($AF192="","",VLOOKUP($AF192,NANS取り込みシート!$A:$P,9,FALSE))</f>
        <v/>
      </c>
      <c r="AO192" s="178" t="str">
        <f>IF($AF192="","",VLOOKUP($AF192,NANS取り込みシート!$A:$P,10,FALSE))</f>
        <v/>
      </c>
      <c r="AP192" s="178" t="str">
        <f>IF($AF192="","",VLOOKUP($AF192,NANS取り込みシート!$A:$P,11,FALSE))</f>
        <v/>
      </c>
      <c r="AQ192" s="178" t="str">
        <f>IF($AF192="","",VLOOKUP($AF192,NANS取り込みシート!$A:$P,12,FALSE))</f>
        <v/>
      </c>
      <c r="AR192" s="178" t="str">
        <f>IF($AF192="","",VLOOKUP($AF192,NANS取り込みシート!$A:$P,13,FALSE))</f>
        <v/>
      </c>
      <c r="AS192" s="265" t="str">
        <f>IF($AF192="","",VLOOKUP($AF192,NANS取り込みシート!$A:$P,14,FALSE))</f>
        <v/>
      </c>
      <c r="AT192" s="178" t="str">
        <f>IF($AF192="","",VLOOKUP($AF192,NANS取り込みシート!$A:$P,15,FALSE))</f>
        <v/>
      </c>
      <c r="AU192" s="265" t="str">
        <f>IF($AF192="","",VLOOKUP($AF192,NANS取り込みシート!$A:$P,16,FALSE))</f>
        <v/>
      </c>
      <c r="AV192" s="178" t="str">
        <f>IF(データとりまとめシート!$E211="","",データとりまとめシート!$E211)</f>
        <v/>
      </c>
      <c r="AW192" s="264" t="str">
        <f>IF(データとりまとめシート!$G211="","",データとりまとめシート!$G211)</f>
        <v/>
      </c>
      <c r="AX192" s="178" t="str">
        <f t="shared" si="24"/>
        <v/>
      </c>
      <c r="AY192" s="178" t="str">
        <f t="shared" si="25"/>
        <v/>
      </c>
      <c r="AZ192" s="178" t="str">
        <f>IF(データとりまとめシート!$I211="","",データとりまとめシート!$I211)</f>
        <v/>
      </c>
      <c r="BA192" s="264" t="str">
        <f>IF(データとりまとめシート!$K211="","",データとりまとめシート!$K211)</f>
        <v/>
      </c>
      <c r="BB192" s="178" t="str">
        <f t="shared" si="26"/>
        <v/>
      </c>
      <c r="BC192" s="178" t="str">
        <f t="shared" si="27"/>
        <v/>
      </c>
      <c r="BD192" s="178" t="str">
        <f>IF($AF192="","",IF(COUNTIF(データとりまとめシート!$B$12:$B$17,NANS取り込みシート!$AF192)=1,データとりまとめシート!$W$24,IF(COUNTIF(データとりまとめシート!$B$3:$B$8,NANS取り込みシート!$AF192)=1,データとりまとめシート!$W$25,IF(COUNTIF(データとりまとめシート!$H$12:$H$17,NANS取り込みシート!$AF192)=1,データとりまとめシート!$W$26,IF(COUNTIF(データとりまとめシート!$H$3:$H$8,NANS取り込みシート!$AF192)=1,データとりまとめシート!$W$27,"")))))</f>
        <v/>
      </c>
      <c r="BE192" s="264" t="str">
        <f>IF(BD192=データとりまとめシート!$W$24,IF(データとりまとめシート!$E$12="","",データとりまとめシート!$E$12),"")&amp;IF(BD192=データとりまとめシート!$W$25,IF(データとりまとめシート!$E$3="","",データとりまとめシート!$E$3),"")&amp;IF(BD192=データとりまとめシート!$W$26,IF(データとりまとめシート!$K$12="","",データとりまとめシート!$K$12),"")&amp;IF(BD192=データとりまとめシート!$W$27,IF(データとりまとめシート!$K$3="","",データとりまとめシート!$K$3),"")</f>
        <v/>
      </c>
      <c r="BF192" s="178" t="str">
        <f t="shared" si="28"/>
        <v/>
      </c>
      <c r="BG192" s="178" t="str">
        <f t="shared" si="29"/>
        <v/>
      </c>
    </row>
    <row r="193" spans="1:59">
      <c r="A193" s="178" t="str">
        <f>IF(選手情報入力シート!A193="","",選手情報入力シート!A193)</f>
        <v/>
      </c>
      <c r="B193" s="178" t="str">
        <f>IF($A193="","",所属情報入力シート!$A$2)</f>
        <v/>
      </c>
      <c r="C193" s="178"/>
      <c r="D193" s="178"/>
      <c r="E193" s="178" t="str">
        <f>IF($A193="","",VLOOKUP($A193,選手情報入力シート!$A$3:$M$246,2,FALSE))</f>
        <v/>
      </c>
      <c r="F193" s="178" t="str">
        <f>IF($A193="","",VLOOKUP($A193,選手情報入力シート!$A$3:$M$246,3,FALSE)&amp;" "&amp;VLOOKUP($A193,選手情報入力シート!$A$3:$M$246,4,FALSE))</f>
        <v/>
      </c>
      <c r="G193" s="178" t="str">
        <f>IF($A193="","",ASC(VLOOKUP($A193,選手情報入力シート!$A$3:$M$246,5,FALSE)))</f>
        <v/>
      </c>
      <c r="H193" s="178"/>
      <c r="I193" s="178" t="str">
        <f>IF($A193="","",ASC(VLOOKUP($A193,選手情報入力シート!$A$3:$M$246,6,FALSE)))</f>
        <v/>
      </c>
      <c r="J193" s="178" t="str">
        <f>IF($A193="","",VLOOKUP($A193,選手情報入力シート!$A$3:$M$246,7,FALSE))</f>
        <v/>
      </c>
      <c r="K193" s="178" t="str">
        <f>IF($A193="","",VLOOKUP($A193,選手情報入力シート!$A$3:$M$246,8,FALSE))</f>
        <v/>
      </c>
      <c r="L193" s="178" t="str">
        <f>IF($A193="","",VLOOKUP($A193,選手情報入力シート!$A$3:$M$246,9,FALSE))</f>
        <v/>
      </c>
      <c r="M193" s="178" t="str">
        <f>IF($A193="","",YEAR(VLOOKUP($A193,選手情報入力シート!$A$3:$M$246,10,FALSE)))</f>
        <v/>
      </c>
      <c r="N193" s="265" t="str">
        <f>IF($A193="","",IF(MONTH(VLOOKUP($A193,選手情報入力シート!$A$3:$M$246,10,FALSE))&lt;10,"0"&amp;MONTH(VLOOKUP($A193,選手情報入力シート!$A$3:$M$246,10,FALSE))*100+DAY(VLOOKUP($A193,選手情報入力シート!$A$3:$M$246,10,FALSE)),MONTH(VLOOKUP($A193,選手情報入力シート!$A$3:$M$246,10,FALSE))*100+DAY(VLOOKUP($A193,選手情報入力シート!$A$3:$M$246,10,FALSE))))</f>
        <v/>
      </c>
      <c r="O193" s="178" t="str">
        <f>IF($A193="","",VLOOKUP($A193,選手情報入力シート!$A$3:$M$246,12,FALSE))</f>
        <v/>
      </c>
      <c r="P193" s="178" t="str">
        <f>IF($A193="","",VLOOKUP($A193,選手情報入力シート!$A$3:$M$246,11,FALSE))</f>
        <v/>
      </c>
      <c r="AF193" s="178" t="str">
        <f>IF(データとりまとめシート!$A212="","",データとりまとめシート!$A212)</f>
        <v/>
      </c>
      <c r="AG193" s="178" t="str">
        <f>IF($AF193="","",VLOOKUP($AF193,NANS取り込みシート!$A:$P,2,FALSE))</f>
        <v/>
      </c>
      <c r="AH193" s="178"/>
      <c r="AI193" s="178"/>
      <c r="AJ193" s="178" t="str">
        <f>IF($AF193="","",VLOOKUP($AF193,NANS取り込みシート!$A:$P,5,FALSE))</f>
        <v/>
      </c>
      <c r="AK193" s="178" t="str">
        <f>IF($AF193="","",VLOOKUP($AF193,NANS取り込みシート!$A:$P,6,FALSE))</f>
        <v/>
      </c>
      <c r="AL193" s="178" t="str">
        <f>IF($AF193="","",VLOOKUP($AF193,NANS取り込みシート!$A:$P,7,FALSE))</f>
        <v/>
      </c>
      <c r="AM193" s="178"/>
      <c r="AN193" s="178" t="str">
        <f>IF($AF193="","",VLOOKUP($AF193,NANS取り込みシート!$A:$P,9,FALSE))</f>
        <v/>
      </c>
      <c r="AO193" s="178" t="str">
        <f>IF($AF193="","",VLOOKUP($AF193,NANS取り込みシート!$A:$P,10,FALSE))</f>
        <v/>
      </c>
      <c r="AP193" s="178" t="str">
        <f>IF($AF193="","",VLOOKUP($AF193,NANS取り込みシート!$A:$P,11,FALSE))</f>
        <v/>
      </c>
      <c r="AQ193" s="178" t="str">
        <f>IF($AF193="","",VLOOKUP($AF193,NANS取り込みシート!$A:$P,12,FALSE))</f>
        <v/>
      </c>
      <c r="AR193" s="178" t="str">
        <f>IF($AF193="","",VLOOKUP($AF193,NANS取り込みシート!$A:$P,13,FALSE))</f>
        <v/>
      </c>
      <c r="AS193" s="265" t="str">
        <f>IF($AF193="","",VLOOKUP($AF193,NANS取り込みシート!$A:$P,14,FALSE))</f>
        <v/>
      </c>
      <c r="AT193" s="178" t="str">
        <f>IF($AF193="","",VLOOKUP($AF193,NANS取り込みシート!$A:$P,15,FALSE))</f>
        <v/>
      </c>
      <c r="AU193" s="265" t="str">
        <f>IF($AF193="","",VLOOKUP($AF193,NANS取り込みシート!$A:$P,16,FALSE))</f>
        <v/>
      </c>
      <c r="AV193" s="178" t="str">
        <f>IF(データとりまとめシート!$E212="","",データとりまとめシート!$E212)</f>
        <v/>
      </c>
      <c r="AW193" s="264" t="str">
        <f>IF(データとりまとめシート!$G212="","",データとりまとめシート!$G212)</f>
        <v/>
      </c>
      <c r="AX193" s="178" t="str">
        <f t="shared" si="24"/>
        <v/>
      </c>
      <c r="AY193" s="178" t="str">
        <f t="shared" si="25"/>
        <v/>
      </c>
      <c r="AZ193" s="178" t="str">
        <f>IF(データとりまとめシート!$I212="","",データとりまとめシート!$I212)</f>
        <v/>
      </c>
      <c r="BA193" s="264" t="str">
        <f>IF(データとりまとめシート!$K212="","",データとりまとめシート!$K212)</f>
        <v/>
      </c>
      <c r="BB193" s="178" t="str">
        <f t="shared" si="26"/>
        <v/>
      </c>
      <c r="BC193" s="178" t="str">
        <f t="shared" si="27"/>
        <v/>
      </c>
      <c r="BD193" s="178" t="str">
        <f>IF($AF193="","",IF(COUNTIF(データとりまとめシート!$B$12:$B$17,NANS取り込みシート!$AF193)=1,データとりまとめシート!$W$24,IF(COUNTIF(データとりまとめシート!$B$3:$B$8,NANS取り込みシート!$AF193)=1,データとりまとめシート!$W$25,IF(COUNTIF(データとりまとめシート!$H$12:$H$17,NANS取り込みシート!$AF193)=1,データとりまとめシート!$W$26,IF(COUNTIF(データとりまとめシート!$H$3:$H$8,NANS取り込みシート!$AF193)=1,データとりまとめシート!$W$27,"")))))</f>
        <v/>
      </c>
      <c r="BE193" s="264" t="str">
        <f>IF(BD193=データとりまとめシート!$W$24,IF(データとりまとめシート!$E$12="","",データとりまとめシート!$E$12),"")&amp;IF(BD193=データとりまとめシート!$W$25,IF(データとりまとめシート!$E$3="","",データとりまとめシート!$E$3),"")&amp;IF(BD193=データとりまとめシート!$W$26,IF(データとりまとめシート!$K$12="","",データとりまとめシート!$K$12),"")&amp;IF(BD193=データとりまとめシート!$W$27,IF(データとりまとめシート!$K$3="","",データとりまとめシート!$K$3),"")</f>
        <v/>
      </c>
      <c r="BF193" s="178" t="str">
        <f t="shared" si="28"/>
        <v/>
      </c>
      <c r="BG193" s="178" t="str">
        <f t="shared" si="29"/>
        <v/>
      </c>
    </row>
    <row r="194" spans="1:59">
      <c r="A194" s="178" t="str">
        <f>IF(選手情報入力シート!A194="","",選手情報入力シート!A194)</f>
        <v/>
      </c>
      <c r="B194" s="178" t="str">
        <f>IF($A194="","",所属情報入力シート!$A$2)</f>
        <v/>
      </c>
      <c r="C194" s="178"/>
      <c r="D194" s="178"/>
      <c r="E194" s="178" t="str">
        <f>IF($A194="","",VLOOKUP($A194,選手情報入力シート!$A$3:$M$246,2,FALSE))</f>
        <v/>
      </c>
      <c r="F194" s="178" t="str">
        <f>IF($A194="","",VLOOKUP($A194,選手情報入力シート!$A$3:$M$246,3,FALSE)&amp;" "&amp;VLOOKUP($A194,選手情報入力シート!$A$3:$M$246,4,FALSE))</f>
        <v/>
      </c>
      <c r="G194" s="178" t="str">
        <f>IF($A194="","",ASC(VLOOKUP($A194,選手情報入力シート!$A$3:$M$246,5,FALSE)))</f>
        <v/>
      </c>
      <c r="H194" s="178"/>
      <c r="I194" s="178" t="str">
        <f>IF($A194="","",ASC(VLOOKUP($A194,選手情報入力シート!$A$3:$M$246,6,FALSE)))</f>
        <v/>
      </c>
      <c r="J194" s="178" t="str">
        <f>IF($A194="","",VLOOKUP($A194,選手情報入力シート!$A$3:$M$246,7,FALSE))</f>
        <v/>
      </c>
      <c r="K194" s="178" t="str">
        <f>IF($A194="","",VLOOKUP($A194,選手情報入力シート!$A$3:$M$246,8,FALSE))</f>
        <v/>
      </c>
      <c r="L194" s="178" t="str">
        <f>IF($A194="","",VLOOKUP($A194,選手情報入力シート!$A$3:$M$246,9,FALSE))</f>
        <v/>
      </c>
      <c r="M194" s="178" t="str">
        <f>IF($A194="","",YEAR(VLOOKUP($A194,選手情報入力シート!$A$3:$M$246,10,FALSE)))</f>
        <v/>
      </c>
      <c r="N194" s="265" t="str">
        <f>IF($A194="","",IF(MONTH(VLOOKUP($A194,選手情報入力シート!$A$3:$M$246,10,FALSE))&lt;10,"0"&amp;MONTH(VLOOKUP($A194,選手情報入力シート!$A$3:$M$246,10,FALSE))*100+DAY(VLOOKUP($A194,選手情報入力シート!$A$3:$M$246,10,FALSE)),MONTH(VLOOKUP($A194,選手情報入力シート!$A$3:$M$246,10,FALSE))*100+DAY(VLOOKUP($A194,選手情報入力シート!$A$3:$M$246,10,FALSE))))</f>
        <v/>
      </c>
      <c r="O194" s="178" t="str">
        <f>IF($A194="","",VLOOKUP($A194,選手情報入力シート!$A$3:$M$246,12,FALSE))</f>
        <v/>
      </c>
      <c r="P194" s="178" t="str">
        <f>IF($A194="","",VLOOKUP($A194,選手情報入力シート!$A$3:$M$246,11,FALSE))</f>
        <v/>
      </c>
      <c r="AF194" s="178" t="str">
        <f>IF(データとりまとめシート!$A213="","",データとりまとめシート!$A213)</f>
        <v/>
      </c>
      <c r="AG194" s="178" t="str">
        <f>IF($AF194="","",VLOOKUP($AF194,NANS取り込みシート!$A:$P,2,FALSE))</f>
        <v/>
      </c>
      <c r="AH194" s="178"/>
      <c r="AI194" s="178"/>
      <c r="AJ194" s="178" t="str">
        <f>IF($AF194="","",VLOOKUP($AF194,NANS取り込みシート!$A:$P,5,FALSE))</f>
        <v/>
      </c>
      <c r="AK194" s="178" t="str">
        <f>IF($AF194="","",VLOOKUP($AF194,NANS取り込みシート!$A:$P,6,FALSE))</f>
        <v/>
      </c>
      <c r="AL194" s="178" t="str">
        <f>IF($AF194="","",VLOOKUP($AF194,NANS取り込みシート!$A:$P,7,FALSE))</f>
        <v/>
      </c>
      <c r="AM194" s="178"/>
      <c r="AN194" s="178" t="str">
        <f>IF($AF194="","",VLOOKUP($AF194,NANS取り込みシート!$A:$P,9,FALSE))</f>
        <v/>
      </c>
      <c r="AO194" s="178" t="str">
        <f>IF($AF194="","",VLOOKUP($AF194,NANS取り込みシート!$A:$P,10,FALSE))</f>
        <v/>
      </c>
      <c r="AP194" s="178" t="str">
        <f>IF($AF194="","",VLOOKUP($AF194,NANS取り込みシート!$A:$P,11,FALSE))</f>
        <v/>
      </c>
      <c r="AQ194" s="178" t="str">
        <f>IF($AF194="","",VLOOKUP($AF194,NANS取り込みシート!$A:$P,12,FALSE))</f>
        <v/>
      </c>
      <c r="AR194" s="178" t="str">
        <f>IF($AF194="","",VLOOKUP($AF194,NANS取り込みシート!$A:$P,13,FALSE))</f>
        <v/>
      </c>
      <c r="AS194" s="265" t="str">
        <f>IF($AF194="","",VLOOKUP($AF194,NANS取り込みシート!$A:$P,14,FALSE))</f>
        <v/>
      </c>
      <c r="AT194" s="178" t="str">
        <f>IF($AF194="","",VLOOKUP($AF194,NANS取り込みシート!$A:$P,15,FALSE))</f>
        <v/>
      </c>
      <c r="AU194" s="265" t="str">
        <f>IF($AF194="","",VLOOKUP($AF194,NANS取り込みシート!$A:$P,16,FALSE))</f>
        <v/>
      </c>
      <c r="AV194" s="178" t="str">
        <f>IF(データとりまとめシート!$E213="","",データとりまとめシート!$E213)</f>
        <v/>
      </c>
      <c r="AW194" s="264" t="str">
        <f>IF(データとりまとめシート!$G213="","",データとりまとめシート!$G213)</f>
        <v/>
      </c>
      <c r="AX194" s="178" t="str">
        <f t="shared" si="24"/>
        <v/>
      </c>
      <c r="AY194" s="178" t="str">
        <f t="shared" si="25"/>
        <v/>
      </c>
      <c r="AZ194" s="178" t="str">
        <f>IF(データとりまとめシート!$I213="","",データとりまとめシート!$I213)</f>
        <v/>
      </c>
      <c r="BA194" s="264" t="str">
        <f>IF(データとりまとめシート!$K213="","",データとりまとめシート!$K213)</f>
        <v/>
      </c>
      <c r="BB194" s="178" t="str">
        <f t="shared" si="26"/>
        <v/>
      </c>
      <c r="BC194" s="178" t="str">
        <f t="shared" si="27"/>
        <v/>
      </c>
      <c r="BD194" s="178" t="str">
        <f>IF($AF194="","",IF(COUNTIF(データとりまとめシート!$B$12:$B$17,NANS取り込みシート!$AF194)=1,データとりまとめシート!$W$24,IF(COUNTIF(データとりまとめシート!$B$3:$B$8,NANS取り込みシート!$AF194)=1,データとりまとめシート!$W$25,IF(COUNTIF(データとりまとめシート!$H$12:$H$17,NANS取り込みシート!$AF194)=1,データとりまとめシート!$W$26,IF(COUNTIF(データとりまとめシート!$H$3:$H$8,NANS取り込みシート!$AF194)=1,データとりまとめシート!$W$27,"")))))</f>
        <v/>
      </c>
      <c r="BE194" s="264" t="str">
        <f>IF(BD194=データとりまとめシート!$W$24,IF(データとりまとめシート!$E$12="","",データとりまとめシート!$E$12),"")&amp;IF(BD194=データとりまとめシート!$W$25,IF(データとりまとめシート!$E$3="","",データとりまとめシート!$E$3),"")&amp;IF(BD194=データとりまとめシート!$W$26,IF(データとりまとめシート!$K$12="","",データとりまとめシート!$K$12),"")&amp;IF(BD194=データとりまとめシート!$W$27,IF(データとりまとめシート!$K$3="","",データとりまとめシート!$K$3),"")</f>
        <v/>
      </c>
      <c r="BF194" s="178" t="str">
        <f t="shared" si="28"/>
        <v/>
      </c>
      <c r="BG194" s="178" t="str">
        <f t="shared" si="29"/>
        <v/>
      </c>
    </row>
    <row r="195" spans="1:59">
      <c r="A195" s="178" t="str">
        <f>IF(選手情報入力シート!A195="","",選手情報入力シート!A195)</f>
        <v/>
      </c>
      <c r="B195" s="178" t="str">
        <f>IF($A195="","",所属情報入力シート!$A$2)</f>
        <v/>
      </c>
      <c r="C195" s="178"/>
      <c r="D195" s="178"/>
      <c r="E195" s="178" t="str">
        <f>IF($A195="","",VLOOKUP($A195,選手情報入力シート!$A$3:$M$246,2,FALSE))</f>
        <v/>
      </c>
      <c r="F195" s="178" t="str">
        <f>IF($A195="","",VLOOKUP($A195,選手情報入力シート!$A$3:$M$246,3,FALSE)&amp;" "&amp;VLOOKUP($A195,選手情報入力シート!$A$3:$M$246,4,FALSE))</f>
        <v/>
      </c>
      <c r="G195" s="178" t="str">
        <f>IF($A195="","",ASC(VLOOKUP($A195,選手情報入力シート!$A$3:$M$246,5,FALSE)))</f>
        <v/>
      </c>
      <c r="H195" s="178"/>
      <c r="I195" s="178" t="str">
        <f>IF($A195="","",ASC(VLOOKUP($A195,選手情報入力シート!$A$3:$M$246,6,FALSE)))</f>
        <v/>
      </c>
      <c r="J195" s="178" t="str">
        <f>IF($A195="","",VLOOKUP($A195,選手情報入力シート!$A$3:$M$246,7,FALSE))</f>
        <v/>
      </c>
      <c r="K195" s="178" t="str">
        <f>IF($A195="","",VLOOKUP($A195,選手情報入力シート!$A$3:$M$246,8,FALSE))</f>
        <v/>
      </c>
      <c r="L195" s="178" t="str">
        <f>IF($A195="","",VLOOKUP($A195,選手情報入力シート!$A$3:$M$246,9,FALSE))</f>
        <v/>
      </c>
      <c r="M195" s="178" t="str">
        <f>IF($A195="","",YEAR(VLOOKUP($A195,選手情報入力シート!$A$3:$M$246,10,FALSE)))</f>
        <v/>
      </c>
      <c r="N195" s="265" t="str">
        <f>IF($A195="","",IF(MONTH(VLOOKUP($A195,選手情報入力シート!$A$3:$M$246,10,FALSE))&lt;10,"0"&amp;MONTH(VLOOKUP($A195,選手情報入力シート!$A$3:$M$246,10,FALSE))*100+DAY(VLOOKUP($A195,選手情報入力シート!$A$3:$M$246,10,FALSE)),MONTH(VLOOKUP($A195,選手情報入力シート!$A$3:$M$246,10,FALSE))*100+DAY(VLOOKUP($A195,選手情報入力シート!$A$3:$M$246,10,FALSE))))</f>
        <v/>
      </c>
      <c r="O195" s="178" t="str">
        <f>IF($A195="","",VLOOKUP($A195,選手情報入力シート!$A$3:$M$246,12,FALSE))</f>
        <v/>
      </c>
      <c r="P195" s="178" t="str">
        <f>IF($A195="","",VLOOKUP($A195,選手情報入力シート!$A$3:$M$246,11,FALSE))</f>
        <v/>
      </c>
      <c r="AF195" s="178" t="str">
        <f>IF(データとりまとめシート!$A214="","",データとりまとめシート!$A214)</f>
        <v/>
      </c>
      <c r="AG195" s="178" t="str">
        <f>IF($AF195="","",VLOOKUP($AF195,NANS取り込みシート!$A:$P,2,FALSE))</f>
        <v/>
      </c>
      <c r="AH195" s="178"/>
      <c r="AI195" s="178"/>
      <c r="AJ195" s="178" t="str">
        <f>IF($AF195="","",VLOOKUP($AF195,NANS取り込みシート!$A:$P,5,FALSE))</f>
        <v/>
      </c>
      <c r="AK195" s="178" t="str">
        <f>IF($AF195="","",VLOOKUP($AF195,NANS取り込みシート!$A:$P,6,FALSE))</f>
        <v/>
      </c>
      <c r="AL195" s="178" t="str">
        <f>IF($AF195="","",VLOOKUP($AF195,NANS取り込みシート!$A:$P,7,FALSE))</f>
        <v/>
      </c>
      <c r="AM195" s="178"/>
      <c r="AN195" s="178" t="str">
        <f>IF($AF195="","",VLOOKUP($AF195,NANS取り込みシート!$A:$P,9,FALSE))</f>
        <v/>
      </c>
      <c r="AO195" s="178" t="str">
        <f>IF($AF195="","",VLOOKUP($AF195,NANS取り込みシート!$A:$P,10,FALSE))</f>
        <v/>
      </c>
      <c r="AP195" s="178" t="str">
        <f>IF($AF195="","",VLOOKUP($AF195,NANS取り込みシート!$A:$P,11,FALSE))</f>
        <v/>
      </c>
      <c r="AQ195" s="178" t="str">
        <f>IF($AF195="","",VLOOKUP($AF195,NANS取り込みシート!$A:$P,12,FALSE))</f>
        <v/>
      </c>
      <c r="AR195" s="178" t="str">
        <f>IF($AF195="","",VLOOKUP($AF195,NANS取り込みシート!$A:$P,13,FALSE))</f>
        <v/>
      </c>
      <c r="AS195" s="265" t="str">
        <f>IF($AF195="","",VLOOKUP($AF195,NANS取り込みシート!$A:$P,14,FALSE))</f>
        <v/>
      </c>
      <c r="AT195" s="178" t="str">
        <f>IF($AF195="","",VLOOKUP($AF195,NANS取り込みシート!$A:$P,15,FALSE))</f>
        <v/>
      </c>
      <c r="AU195" s="265" t="str">
        <f>IF($AF195="","",VLOOKUP($AF195,NANS取り込みシート!$A:$P,16,FALSE))</f>
        <v/>
      </c>
      <c r="AV195" s="178" t="str">
        <f>IF(データとりまとめシート!$E214="","",データとりまとめシート!$E214)</f>
        <v/>
      </c>
      <c r="AW195" s="264" t="str">
        <f>IF(データとりまとめシート!$G214="","",データとりまとめシート!$G214)</f>
        <v/>
      </c>
      <c r="AX195" s="178" t="str">
        <f t="shared" si="24"/>
        <v/>
      </c>
      <c r="AY195" s="178" t="str">
        <f t="shared" si="25"/>
        <v/>
      </c>
      <c r="AZ195" s="178" t="str">
        <f>IF(データとりまとめシート!$I214="","",データとりまとめシート!$I214)</f>
        <v/>
      </c>
      <c r="BA195" s="264" t="str">
        <f>IF(データとりまとめシート!$K214="","",データとりまとめシート!$K214)</f>
        <v/>
      </c>
      <c r="BB195" s="178" t="str">
        <f t="shared" si="26"/>
        <v/>
      </c>
      <c r="BC195" s="178" t="str">
        <f t="shared" si="27"/>
        <v/>
      </c>
      <c r="BD195" s="178" t="str">
        <f>IF($AF195="","",IF(COUNTIF(データとりまとめシート!$B$12:$B$17,NANS取り込みシート!$AF195)=1,データとりまとめシート!$W$24,IF(COUNTIF(データとりまとめシート!$B$3:$B$8,NANS取り込みシート!$AF195)=1,データとりまとめシート!$W$25,IF(COUNTIF(データとりまとめシート!$H$12:$H$17,NANS取り込みシート!$AF195)=1,データとりまとめシート!$W$26,IF(COUNTIF(データとりまとめシート!$H$3:$H$8,NANS取り込みシート!$AF195)=1,データとりまとめシート!$W$27,"")))))</f>
        <v/>
      </c>
      <c r="BE195" s="264" t="str">
        <f>IF(BD195=データとりまとめシート!$W$24,IF(データとりまとめシート!$E$12="","",データとりまとめシート!$E$12),"")&amp;IF(BD195=データとりまとめシート!$W$25,IF(データとりまとめシート!$E$3="","",データとりまとめシート!$E$3),"")&amp;IF(BD195=データとりまとめシート!$W$26,IF(データとりまとめシート!$K$12="","",データとりまとめシート!$K$12),"")&amp;IF(BD195=データとりまとめシート!$W$27,IF(データとりまとめシート!$K$3="","",データとりまとめシート!$K$3),"")</f>
        <v/>
      </c>
      <c r="BF195" s="178" t="str">
        <f t="shared" si="28"/>
        <v/>
      </c>
      <c r="BG195" s="178" t="str">
        <f t="shared" si="29"/>
        <v/>
      </c>
    </row>
    <row r="196" spans="1:59">
      <c r="A196" s="178" t="str">
        <f>IF(選手情報入力シート!A196="","",選手情報入力シート!A196)</f>
        <v/>
      </c>
      <c r="B196" s="178" t="str">
        <f>IF($A196="","",所属情報入力シート!$A$2)</f>
        <v/>
      </c>
      <c r="C196" s="178"/>
      <c r="D196" s="178"/>
      <c r="E196" s="178" t="str">
        <f>IF($A196="","",VLOOKUP($A196,選手情報入力シート!$A$3:$M$246,2,FALSE))</f>
        <v/>
      </c>
      <c r="F196" s="178" t="str">
        <f>IF($A196="","",VLOOKUP($A196,選手情報入力シート!$A$3:$M$246,3,FALSE)&amp;" "&amp;VLOOKUP($A196,選手情報入力シート!$A$3:$M$246,4,FALSE))</f>
        <v/>
      </c>
      <c r="G196" s="178" t="str">
        <f>IF($A196="","",ASC(VLOOKUP($A196,選手情報入力シート!$A$3:$M$246,5,FALSE)))</f>
        <v/>
      </c>
      <c r="H196" s="178"/>
      <c r="I196" s="178" t="str">
        <f>IF($A196="","",ASC(VLOOKUP($A196,選手情報入力シート!$A$3:$M$246,6,FALSE)))</f>
        <v/>
      </c>
      <c r="J196" s="178" t="str">
        <f>IF($A196="","",VLOOKUP($A196,選手情報入力シート!$A$3:$M$246,7,FALSE))</f>
        <v/>
      </c>
      <c r="K196" s="178" t="str">
        <f>IF($A196="","",VLOOKUP($A196,選手情報入力シート!$A$3:$M$246,8,FALSE))</f>
        <v/>
      </c>
      <c r="L196" s="178" t="str">
        <f>IF($A196="","",VLOOKUP($A196,選手情報入力シート!$A$3:$M$246,9,FALSE))</f>
        <v/>
      </c>
      <c r="M196" s="178" t="str">
        <f>IF($A196="","",YEAR(VLOOKUP($A196,選手情報入力シート!$A$3:$M$246,10,FALSE)))</f>
        <v/>
      </c>
      <c r="N196" s="265" t="str">
        <f>IF($A196="","",IF(MONTH(VLOOKUP($A196,選手情報入力シート!$A$3:$M$246,10,FALSE))&lt;10,"0"&amp;MONTH(VLOOKUP($A196,選手情報入力シート!$A$3:$M$246,10,FALSE))*100+DAY(VLOOKUP($A196,選手情報入力シート!$A$3:$M$246,10,FALSE)),MONTH(VLOOKUP($A196,選手情報入力シート!$A$3:$M$246,10,FALSE))*100+DAY(VLOOKUP($A196,選手情報入力シート!$A$3:$M$246,10,FALSE))))</f>
        <v/>
      </c>
      <c r="O196" s="178" t="str">
        <f>IF($A196="","",VLOOKUP($A196,選手情報入力シート!$A$3:$M$246,12,FALSE))</f>
        <v/>
      </c>
      <c r="P196" s="178" t="str">
        <f>IF($A196="","",VLOOKUP($A196,選手情報入力シート!$A$3:$M$246,11,FALSE))</f>
        <v/>
      </c>
      <c r="AF196" s="178" t="str">
        <f>IF(データとりまとめシート!$A215="","",データとりまとめシート!$A215)</f>
        <v/>
      </c>
      <c r="AG196" s="178" t="str">
        <f>IF($AF196="","",VLOOKUP($AF196,NANS取り込みシート!$A:$P,2,FALSE))</f>
        <v/>
      </c>
      <c r="AH196" s="178"/>
      <c r="AI196" s="178"/>
      <c r="AJ196" s="178" t="str">
        <f>IF($AF196="","",VLOOKUP($AF196,NANS取り込みシート!$A:$P,5,FALSE))</f>
        <v/>
      </c>
      <c r="AK196" s="178" t="str">
        <f>IF($AF196="","",VLOOKUP($AF196,NANS取り込みシート!$A:$P,6,FALSE))</f>
        <v/>
      </c>
      <c r="AL196" s="178" t="str">
        <f>IF($AF196="","",VLOOKUP($AF196,NANS取り込みシート!$A:$P,7,FALSE))</f>
        <v/>
      </c>
      <c r="AM196" s="178"/>
      <c r="AN196" s="178" t="str">
        <f>IF($AF196="","",VLOOKUP($AF196,NANS取り込みシート!$A:$P,9,FALSE))</f>
        <v/>
      </c>
      <c r="AO196" s="178" t="str">
        <f>IF($AF196="","",VLOOKUP($AF196,NANS取り込みシート!$A:$P,10,FALSE))</f>
        <v/>
      </c>
      <c r="AP196" s="178" t="str">
        <f>IF($AF196="","",VLOOKUP($AF196,NANS取り込みシート!$A:$P,11,FALSE))</f>
        <v/>
      </c>
      <c r="AQ196" s="178" t="str">
        <f>IF($AF196="","",VLOOKUP($AF196,NANS取り込みシート!$A:$P,12,FALSE))</f>
        <v/>
      </c>
      <c r="AR196" s="178" t="str">
        <f>IF($AF196="","",VLOOKUP($AF196,NANS取り込みシート!$A:$P,13,FALSE))</f>
        <v/>
      </c>
      <c r="AS196" s="265" t="str">
        <f>IF($AF196="","",VLOOKUP($AF196,NANS取り込みシート!$A:$P,14,FALSE))</f>
        <v/>
      </c>
      <c r="AT196" s="178" t="str">
        <f>IF($AF196="","",VLOOKUP($AF196,NANS取り込みシート!$A:$P,15,FALSE))</f>
        <v/>
      </c>
      <c r="AU196" s="265" t="str">
        <f>IF($AF196="","",VLOOKUP($AF196,NANS取り込みシート!$A:$P,16,FALSE))</f>
        <v/>
      </c>
      <c r="AV196" s="178" t="str">
        <f>IF(データとりまとめシート!$E215="","",データとりまとめシート!$E215)</f>
        <v/>
      </c>
      <c r="AW196" s="264" t="str">
        <f>IF(データとりまとめシート!$G215="","",データとりまとめシート!$G215)</f>
        <v/>
      </c>
      <c r="AX196" s="178" t="str">
        <f t="shared" ref="AX196:AX202" si="30">IF(AV196="","",0)</f>
        <v/>
      </c>
      <c r="AY196" s="178" t="str">
        <f t="shared" ref="AY196:AY202" si="31">IF(AV196="","",IF(AW196="",0,2))</f>
        <v/>
      </c>
      <c r="AZ196" s="178" t="str">
        <f>IF(データとりまとめシート!$I215="","",データとりまとめシート!$I215)</f>
        <v/>
      </c>
      <c r="BA196" s="264" t="str">
        <f>IF(データとりまとめシート!$K215="","",データとりまとめシート!$K215)</f>
        <v/>
      </c>
      <c r="BB196" s="178" t="str">
        <f t="shared" ref="BB196:BB202" si="32">IF(AZ196="","",0)</f>
        <v/>
      </c>
      <c r="BC196" s="178" t="str">
        <f t="shared" ref="BC196:BC202" si="33">IF(AZ196="","",IF(BA196="",0,2))</f>
        <v/>
      </c>
      <c r="BD196" s="178" t="str">
        <f>IF($AF196="","",IF(COUNTIF(データとりまとめシート!$B$12:$B$17,NANS取り込みシート!$AF196)=1,データとりまとめシート!$W$24,IF(COUNTIF(データとりまとめシート!$B$3:$B$8,NANS取り込みシート!$AF196)=1,データとりまとめシート!$W$25,IF(COUNTIF(データとりまとめシート!$H$12:$H$17,NANS取り込みシート!$AF196)=1,データとりまとめシート!$W$26,IF(COUNTIF(データとりまとめシート!$H$3:$H$8,NANS取り込みシート!$AF196)=1,データとりまとめシート!$W$27,"")))))</f>
        <v/>
      </c>
      <c r="BE196" s="264" t="str">
        <f>IF(BD196=データとりまとめシート!$W$24,IF(データとりまとめシート!$E$12="","",データとりまとめシート!$E$12),"")&amp;IF(BD196=データとりまとめシート!$W$25,IF(データとりまとめシート!$E$3="","",データとりまとめシート!$E$3),"")&amp;IF(BD196=データとりまとめシート!$W$26,IF(データとりまとめシート!$K$12="","",データとりまとめシート!$K$12),"")&amp;IF(BD196=データとりまとめシート!$W$27,IF(データとりまとめシート!$K$3="","",データとりまとめシート!$K$3),"")</f>
        <v/>
      </c>
      <c r="BF196" s="178" t="str">
        <f t="shared" ref="BF196:BF202" si="34">IF(BD196="","",0)</f>
        <v/>
      </c>
      <c r="BG196" s="178" t="str">
        <f t="shared" ref="BG196:BG202" si="35">IF(BD196="","",IF(BE196="",0,2))</f>
        <v/>
      </c>
    </row>
    <row r="197" spans="1:59">
      <c r="A197" s="178" t="str">
        <f>IF(選手情報入力シート!A197="","",選手情報入力シート!A197)</f>
        <v/>
      </c>
      <c r="B197" s="178" t="str">
        <f>IF($A197="","",所属情報入力シート!$A$2)</f>
        <v/>
      </c>
      <c r="C197" s="178"/>
      <c r="D197" s="178"/>
      <c r="E197" s="178" t="str">
        <f>IF($A197="","",VLOOKUP($A197,選手情報入力シート!$A$3:$M$246,2,FALSE))</f>
        <v/>
      </c>
      <c r="F197" s="178" t="str">
        <f>IF($A197="","",VLOOKUP($A197,選手情報入力シート!$A$3:$M$246,3,FALSE)&amp;" "&amp;VLOOKUP($A197,選手情報入力シート!$A$3:$M$246,4,FALSE))</f>
        <v/>
      </c>
      <c r="G197" s="178" t="str">
        <f>IF($A197="","",ASC(VLOOKUP($A197,選手情報入力シート!$A$3:$M$246,5,FALSE)))</f>
        <v/>
      </c>
      <c r="H197" s="178"/>
      <c r="I197" s="178" t="str">
        <f>IF($A197="","",ASC(VLOOKUP($A197,選手情報入力シート!$A$3:$M$246,6,FALSE)))</f>
        <v/>
      </c>
      <c r="J197" s="178" t="str">
        <f>IF($A197="","",VLOOKUP($A197,選手情報入力シート!$A$3:$M$246,7,FALSE))</f>
        <v/>
      </c>
      <c r="K197" s="178" t="str">
        <f>IF($A197="","",VLOOKUP($A197,選手情報入力シート!$A$3:$M$246,8,FALSE))</f>
        <v/>
      </c>
      <c r="L197" s="178" t="str">
        <f>IF($A197="","",VLOOKUP($A197,選手情報入力シート!$A$3:$M$246,9,FALSE))</f>
        <v/>
      </c>
      <c r="M197" s="178" t="str">
        <f>IF($A197="","",YEAR(VLOOKUP($A197,選手情報入力シート!$A$3:$M$246,10,FALSE)))</f>
        <v/>
      </c>
      <c r="N197" s="265" t="str">
        <f>IF($A197="","",IF(MONTH(VLOOKUP($A197,選手情報入力シート!$A$3:$M$246,10,FALSE))&lt;10,"0"&amp;MONTH(VLOOKUP($A197,選手情報入力シート!$A$3:$M$246,10,FALSE))*100+DAY(VLOOKUP($A197,選手情報入力シート!$A$3:$M$246,10,FALSE)),MONTH(VLOOKUP($A197,選手情報入力シート!$A$3:$M$246,10,FALSE))*100+DAY(VLOOKUP($A197,選手情報入力シート!$A$3:$M$246,10,FALSE))))</f>
        <v/>
      </c>
      <c r="O197" s="178" t="str">
        <f>IF($A197="","",VLOOKUP($A197,選手情報入力シート!$A$3:$M$246,12,FALSE))</f>
        <v/>
      </c>
      <c r="P197" s="178" t="str">
        <f>IF($A197="","",VLOOKUP($A197,選手情報入力シート!$A$3:$M$246,11,FALSE))</f>
        <v/>
      </c>
      <c r="AF197" s="178" t="str">
        <f>IF(データとりまとめシート!$A216="","",データとりまとめシート!$A216)</f>
        <v/>
      </c>
      <c r="AG197" s="178" t="str">
        <f>IF($AF197="","",VLOOKUP($AF197,NANS取り込みシート!$A:$P,2,FALSE))</f>
        <v/>
      </c>
      <c r="AH197" s="178"/>
      <c r="AI197" s="178"/>
      <c r="AJ197" s="178" t="str">
        <f>IF($AF197="","",VLOOKUP($AF197,NANS取り込みシート!$A:$P,5,FALSE))</f>
        <v/>
      </c>
      <c r="AK197" s="178" t="str">
        <f>IF($AF197="","",VLOOKUP($AF197,NANS取り込みシート!$A:$P,6,FALSE))</f>
        <v/>
      </c>
      <c r="AL197" s="178" t="str">
        <f>IF($AF197="","",VLOOKUP($AF197,NANS取り込みシート!$A:$P,7,FALSE))</f>
        <v/>
      </c>
      <c r="AM197" s="178"/>
      <c r="AN197" s="178" t="str">
        <f>IF($AF197="","",VLOOKUP($AF197,NANS取り込みシート!$A:$P,9,FALSE))</f>
        <v/>
      </c>
      <c r="AO197" s="178" t="str">
        <f>IF($AF197="","",VLOOKUP($AF197,NANS取り込みシート!$A:$P,10,FALSE))</f>
        <v/>
      </c>
      <c r="AP197" s="178" t="str">
        <f>IF($AF197="","",VLOOKUP($AF197,NANS取り込みシート!$A:$P,11,FALSE))</f>
        <v/>
      </c>
      <c r="AQ197" s="178" t="str">
        <f>IF($AF197="","",VLOOKUP($AF197,NANS取り込みシート!$A:$P,12,FALSE))</f>
        <v/>
      </c>
      <c r="AR197" s="178" t="str">
        <f>IF($AF197="","",VLOOKUP($AF197,NANS取り込みシート!$A:$P,13,FALSE))</f>
        <v/>
      </c>
      <c r="AS197" s="265" t="str">
        <f>IF($AF197="","",VLOOKUP($AF197,NANS取り込みシート!$A:$P,14,FALSE))</f>
        <v/>
      </c>
      <c r="AT197" s="178" t="str">
        <f>IF($AF197="","",VLOOKUP($AF197,NANS取り込みシート!$A:$P,15,FALSE))</f>
        <v/>
      </c>
      <c r="AU197" s="265" t="str">
        <f>IF($AF197="","",VLOOKUP($AF197,NANS取り込みシート!$A:$P,16,FALSE))</f>
        <v/>
      </c>
      <c r="AV197" s="178" t="str">
        <f>IF(データとりまとめシート!$E216="","",データとりまとめシート!$E216)</f>
        <v/>
      </c>
      <c r="AW197" s="264" t="str">
        <f>IF(データとりまとめシート!$G216="","",データとりまとめシート!$G216)</f>
        <v/>
      </c>
      <c r="AX197" s="178" t="str">
        <f t="shared" si="30"/>
        <v/>
      </c>
      <c r="AY197" s="178" t="str">
        <f t="shared" si="31"/>
        <v/>
      </c>
      <c r="AZ197" s="178" t="str">
        <f>IF(データとりまとめシート!$I216="","",データとりまとめシート!$I216)</f>
        <v/>
      </c>
      <c r="BA197" s="264" t="str">
        <f>IF(データとりまとめシート!$K216="","",データとりまとめシート!$K216)</f>
        <v/>
      </c>
      <c r="BB197" s="178" t="str">
        <f t="shared" si="32"/>
        <v/>
      </c>
      <c r="BC197" s="178" t="str">
        <f t="shared" si="33"/>
        <v/>
      </c>
      <c r="BD197" s="178" t="str">
        <f>IF($AF197="","",IF(COUNTIF(データとりまとめシート!$B$12:$B$17,NANS取り込みシート!$AF197)=1,データとりまとめシート!$W$24,IF(COUNTIF(データとりまとめシート!$B$3:$B$8,NANS取り込みシート!$AF197)=1,データとりまとめシート!$W$25,IF(COUNTIF(データとりまとめシート!$H$12:$H$17,NANS取り込みシート!$AF197)=1,データとりまとめシート!$W$26,IF(COUNTIF(データとりまとめシート!$H$3:$H$8,NANS取り込みシート!$AF197)=1,データとりまとめシート!$W$27,"")))))</f>
        <v/>
      </c>
      <c r="BE197" s="264" t="str">
        <f>IF(BD197=データとりまとめシート!$W$24,IF(データとりまとめシート!$E$12="","",データとりまとめシート!$E$12),"")&amp;IF(BD197=データとりまとめシート!$W$25,IF(データとりまとめシート!$E$3="","",データとりまとめシート!$E$3),"")&amp;IF(BD197=データとりまとめシート!$W$26,IF(データとりまとめシート!$K$12="","",データとりまとめシート!$K$12),"")&amp;IF(BD197=データとりまとめシート!$W$27,IF(データとりまとめシート!$K$3="","",データとりまとめシート!$K$3),"")</f>
        <v/>
      </c>
      <c r="BF197" s="178" t="str">
        <f t="shared" si="34"/>
        <v/>
      </c>
      <c r="BG197" s="178" t="str">
        <f t="shared" si="35"/>
        <v/>
      </c>
    </row>
    <row r="198" spans="1:59">
      <c r="A198" s="178" t="str">
        <f>IF(選手情報入力シート!A198="","",選手情報入力シート!A198)</f>
        <v/>
      </c>
      <c r="B198" s="178" t="str">
        <f>IF($A198="","",所属情報入力シート!$A$2)</f>
        <v/>
      </c>
      <c r="C198" s="178"/>
      <c r="D198" s="178"/>
      <c r="E198" s="178" t="str">
        <f>IF($A198="","",VLOOKUP($A198,選手情報入力シート!$A$3:$M$246,2,FALSE))</f>
        <v/>
      </c>
      <c r="F198" s="178" t="str">
        <f>IF($A198="","",VLOOKUP($A198,選手情報入力シート!$A$3:$M$246,3,FALSE)&amp;" "&amp;VLOOKUP($A198,選手情報入力シート!$A$3:$M$246,4,FALSE))</f>
        <v/>
      </c>
      <c r="G198" s="178" t="str">
        <f>IF($A198="","",ASC(VLOOKUP($A198,選手情報入力シート!$A$3:$M$246,5,FALSE)))</f>
        <v/>
      </c>
      <c r="H198" s="178"/>
      <c r="I198" s="178" t="str">
        <f>IF($A198="","",ASC(VLOOKUP($A198,選手情報入力シート!$A$3:$M$246,6,FALSE)))</f>
        <v/>
      </c>
      <c r="J198" s="178" t="str">
        <f>IF($A198="","",VLOOKUP($A198,選手情報入力シート!$A$3:$M$246,7,FALSE))</f>
        <v/>
      </c>
      <c r="K198" s="178" t="str">
        <f>IF($A198="","",VLOOKUP($A198,選手情報入力シート!$A$3:$M$246,8,FALSE))</f>
        <v/>
      </c>
      <c r="L198" s="178" t="str">
        <f>IF($A198="","",VLOOKUP($A198,選手情報入力シート!$A$3:$M$246,9,FALSE))</f>
        <v/>
      </c>
      <c r="M198" s="178" t="str">
        <f>IF($A198="","",YEAR(VLOOKUP($A198,選手情報入力シート!$A$3:$M$246,10,FALSE)))</f>
        <v/>
      </c>
      <c r="N198" s="265" t="str">
        <f>IF($A198="","",IF(MONTH(VLOOKUP($A198,選手情報入力シート!$A$3:$M$246,10,FALSE))&lt;10,"0"&amp;MONTH(VLOOKUP($A198,選手情報入力シート!$A$3:$M$246,10,FALSE))*100+DAY(VLOOKUP($A198,選手情報入力シート!$A$3:$M$246,10,FALSE)),MONTH(VLOOKUP($A198,選手情報入力シート!$A$3:$M$246,10,FALSE))*100+DAY(VLOOKUP($A198,選手情報入力シート!$A$3:$M$246,10,FALSE))))</f>
        <v/>
      </c>
      <c r="O198" s="178" t="str">
        <f>IF($A198="","",VLOOKUP($A198,選手情報入力シート!$A$3:$M$246,12,FALSE))</f>
        <v/>
      </c>
      <c r="P198" s="178" t="str">
        <f>IF($A198="","",VLOOKUP($A198,選手情報入力シート!$A$3:$M$246,11,FALSE))</f>
        <v/>
      </c>
      <c r="AF198" s="178" t="str">
        <f>IF(データとりまとめシート!$A217="","",データとりまとめシート!$A217)</f>
        <v/>
      </c>
      <c r="AG198" s="178" t="str">
        <f>IF($AF198="","",VLOOKUP($AF198,NANS取り込みシート!$A:$P,2,FALSE))</f>
        <v/>
      </c>
      <c r="AH198" s="178"/>
      <c r="AI198" s="178"/>
      <c r="AJ198" s="178" t="str">
        <f>IF($AF198="","",VLOOKUP($AF198,NANS取り込みシート!$A:$P,5,FALSE))</f>
        <v/>
      </c>
      <c r="AK198" s="178" t="str">
        <f>IF($AF198="","",VLOOKUP($AF198,NANS取り込みシート!$A:$P,6,FALSE))</f>
        <v/>
      </c>
      <c r="AL198" s="178" t="str">
        <f>IF($AF198="","",VLOOKUP($AF198,NANS取り込みシート!$A:$P,7,FALSE))</f>
        <v/>
      </c>
      <c r="AM198" s="178"/>
      <c r="AN198" s="178" t="str">
        <f>IF($AF198="","",VLOOKUP($AF198,NANS取り込みシート!$A:$P,9,FALSE))</f>
        <v/>
      </c>
      <c r="AO198" s="178" t="str">
        <f>IF($AF198="","",VLOOKUP($AF198,NANS取り込みシート!$A:$P,10,FALSE))</f>
        <v/>
      </c>
      <c r="AP198" s="178" t="str">
        <f>IF($AF198="","",VLOOKUP($AF198,NANS取り込みシート!$A:$P,11,FALSE))</f>
        <v/>
      </c>
      <c r="AQ198" s="178" t="str">
        <f>IF($AF198="","",VLOOKUP($AF198,NANS取り込みシート!$A:$P,12,FALSE))</f>
        <v/>
      </c>
      <c r="AR198" s="178" t="str">
        <f>IF($AF198="","",VLOOKUP($AF198,NANS取り込みシート!$A:$P,13,FALSE))</f>
        <v/>
      </c>
      <c r="AS198" s="265" t="str">
        <f>IF($AF198="","",VLOOKUP($AF198,NANS取り込みシート!$A:$P,14,FALSE))</f>
        <v/>
      </c>
      <c r="AT198" s="178" t="str">
        <f>IF($AF198="","",VLOOKUP($AF198,NANS取り込みシート!$A:$P,15,FALSE))</f>
        <v/>
      </c>
      <c r="AU198" s="265" t="str">
        <f>IF($AF198="","",VLOOKUP($AF198,NANS取り込みシート!$A:$P,16,FALSE))</f>
        <v/>
      </c>
      <c r="AV198" s="178" t="str">
        <f>IF(データとりまとめシート!$E217="","",データとりまとめシート!$E217)</f>
        <v/>
      </c>
      <c r="AW198" s="264" t="str">
        <f>IF(データとりまとめシート!$G217="","",データとりまとめシート!$G217)</f>
        <v/>
      </c>
      <c r="AX198" s="178" t="str">
        <f t="shared" si="30"/>
        <v/>
      </c>
      <c r="AY198" s="178" t="str">
        <f t="shared" si="31"/>
        <v/>
      </c>
      <c r="AZ198" s="178" t="str">
        <f>IF(データとりまとめシート!$I217="","",データとりまとめシート!$I217)</f>
        <v/>
      </c>
      <c r="BA198" s="264" t="str">
        <f>IF(データとりまとめシート!$K217="","",データとりまとめシート!$K217)</f>
        <v/>
      </c>
      <c r="BB198" s="178" t="str">
        <f t="shared" si="32"/>
        <v/>
      </c>
      <c r="BC198" s="178" t="str">
        <f t="shared" si="33"/>
        <v/>
      </c>
      <c r="BD198" s="178" t="str">
        <f>IF($AF198="","",IF(COUNTIF(データとりまとめシート!$B$12:$B$17,NANS取り込みシート!$AF198)=1,データとりまとめシート!$W$24,IF(COUNTIF(データとりまとめシート!$B$3:$B$8,NANS取り込みシート!$AF198)=1,データとりまとめシート!$W$25,IF(COUNTIF(データとりまとめシート!$H$12:$H$17,NANS取り込みシート!$AF198)=1,データとりまとめシート!$W$26,IF(COUNTIF(データとりまとめシート!$H$3:$H$8,NANS取り込みシート!$AF198)=1,データとりまとめシート!$W$27,"")))))</f>
        <v/>
      </c>
      <c r="BE198" s="264" t="str">
        <f>IF(BD198=データとりまとめシート!$W$24,IF(データとりまとめシート!$E$12="","",データとりまとめシート!$E$12),"")&amp;IF(BD198=データとりまとめシート!$W$25,IF(データとりまとめシート!$E$3="","",データとりまとめシート!$E$3),"")&amp;IF(BD198=データとりまとめシート!$W$26,IF(データとりまとめシート!$K$12="","",データとりまとめシート!$K$12),"")&amp;IF(BD198=データとりまとめシート!$W$27,IF(データとりまとめシート!$K$3="","",データとりまとめシート!$K$3),"")</f>
        <v/>
      </c>
      <c r="BF198" s="178" t="str">
        <f t="shared" si="34"/>
        <v/>
      </c>
      <c r="BG198" s="178" t="str">
        <f t="shared" si="35"/>
        <v/>
      </c>
    </row>
    <row r="199" spans="1:59">
      <c r="A199" s="178" t="str">
        <f>IF(選手情報入力シート!A199="","",選手情報入力シート!A199)</f>
        <v/>
      </c>
      <c r="B199" s="178" t="str">
        <f>IF($A199="","",所属情報入力シート!$A$2)</f>
        <v/>
      </c>
      <c r="C199" s="178"/>
      <c r="D199" s="178"/>
      <c r="E199" s="178" t="str">
        <f>IF($A199="","",VLOOKUP($A199,選手情報入力シート!$A$3:$M$246,2,FALSE))</f>
        <v/>
      </c>
      <c r="F199" s="178" t="str">
        <f>IF($A199="","",VLOOKUP($A199,選手情報入力シート!$A$3:$M$246,3,FALSE)&amp;" "&amp;VLOOKUP($A199,選手情報入力シート!$A$3:$M$246,4,FALSE))</f>
        <v/>
      </c>
      <c r="G199" s="178" t="str">
        <f>IF($A199="","",ASC(VLOOKUP($A199,選手情報入力シート!$A$3:$M$246,5,FALSE)))</f>
        <v/>
      </c>
      <c r="H199" s="178"/>
      <c r="I199" s="178" t="str">
        <f>IF($A199="","",ASC(VLOOKUP($A199,選手情報入力シート!$A$3:$M$246,6,FALSE)))</f>
        <v/>
      </c>
      <c r="J199" s="178" t="str">
        <f>IF($A199="","",VLOOKUP($A199,選手情報入力シート!$A$3:$M$246,7,FALSE))</f>
        <v/>
      </c>
      <c r="K199" s="178" t="str">
        <f>IF($A199="","",VLOOKUP($A199,選手情報入力シート!$A$3:$M$246,8,FALSE))</f>
        <v/>
      </c>
      <c r="L199" s="178" t="str">
        <f>IF($A199="","",VLOOKUP($A199,選手情報入力シート!$A$3:$M$246,9,FALSE))</f>
        <v/>
      </c>
      <c r="M199" s="178" t="str">
        <f>IF($A199="","",YEAR(VLOOKUP($A199,選手情報入力シート!$A$3:$M$246,10,FALSE)))</f>
        <v/>
      </c>
      <c r="N199" s="265" t="str">
        <f>IF($A199="","",IF(MONTH(VLOOKUP($A199,選手情報入力シート!$A$3:$M$246,10,FALSE))&lt;10,"0"&amp;MONTH(VLOOKUP($A199,選手情報入力シート!$A$3:$M$246,10,FALSE))*100+DAY(VLOOKUP($A199,選手情報入力シート!$A$3:$M$246,10,FALSE)),MONTH(VLOOKUP($A199,選手情報入力シート!$A$3:$M$246,10,FALSE))*100+DAY(VLOOKUP($A199,選手情報入力シート!$A$3:$M$246,10,FALSE))))</f>
        <v/>
      </c>
      <c r="O199" s="178" t="str">
        <f>IF($A199="","",VLOOKUP($A199,選手情報入力シート!$A$3:$M$246,12,FALSE))</f>
        <v/>
      </c>
      <c r="P199" s="178" t="str">
        <f>IF($A199="","",VLOOKUP($A199,選手情報入力シート!$A$3:$M$246,11,FALSE))</f>
        <v/>
      </c>
      <c r="AF199" s="178" t="str">
        <f>IF(データとりまとめシート!$A218="","",データとりまとめシート!$A218)</f>
        <v/>
      </c>
      <c r="AG199" s="178" t="str">
        <f>IF($AF199="","",VLOOKUP($AF199,NANS取り込みシート!$A:$P,2,FALSE))</f>
        <v/>
      </c>
      <c r="AH199" s="178"/>
      <c r="AI199" s="178"/>
      <c r="AJ199" s="178" t="str">
        <f>IF($AF199="","",VLOOKUP($AF199,NANS取り込みシート!$A:$P,5,FALSE))</f>
        <v/>
      </c>
      <c r="AK199" s="178" t="str">
        <f>IF($AF199="","",VLOOKUP($AF199,NANS取り込みシート!$A:$P,6,FALSE))</f>
        <v/>
      </c>
      <c r="AL199" s="178" t="str">
        <f>IF($AF199="","",VLOOKUP($AF199,NANS取り込みシート!$A:$P,7,FALSE))</f>
        <v/>
      </c>
      <c r="AM199" s="178"/>
      <c r="AN199" s="178" t="str">
        <f>IF($AF199="","",VLOOKUP($AF199,NANS取り込みシート!$A:$P,9,FALSE))</f>
        <v/>
      </c>
      <c r="AO199" s="178" t="str">
        <f>IF($AF199="","",VLOOKUP($AF199,NANS取り込みシート!$A:$P,10,FALSE))</f>
        <v/>
      </c>
      <c r="AP199" s="178" t="str">
        <f>IF($AF199="","",VLOOKUP($AF199,NANS取り込みシート!$A:$P,11,FALSE))</f>
        <v/>
      </c>
      <c r="AQ199" s="178" t="str">
        <f>IF($AF199="","",VLOOKUP($AF199,NANS取り込みシート!$A:$P,12,FALSE))</f>
        <v/>
      </c>
      <c r="AR199" s="178" t="str">
        <f>IF($AF199="","",VLOOKUP($AF199,NANS取り込みシート!$A:$P,13,FALSE))</f>
        <v/>
      </c>
      <c r="AS199" s="265" t="str">
        <f>IF($AF199="","",VLOOKUP($AF199,NANS取り込みシート!$A:$P,14,FALSE))</f>
        <v/>
      </c>
      <c r="AT199" s="178" t="str">
        <f>IF($AF199="","",VLOOKUP($AF199,NANS取り込みシート!$A:$P,15,FALSE))</f>
        <v/>
      </c>
      <c r="AU199" s="265" t="str">
        <f>IF($AF199="","",VLOOKUP($AF199,NANS取り込みシート!$A:$P,16,FALSE))</f>
        <v/>
      </c>
      <c r="AV199" s="178" t="str">
        <f>IF(データとりまとめシート!$E218="","",データとりまとめシート!$E218)</f>
        <v/>
      </c>
      <c r="AW199" s="264" t="str">
        <f>IF(データとりまとめシート!$G218="","",データとりまとめシート!$G218)</f>
        <v/>
      </c>
      <c r="AX199" s="178" t="str">
        <f t="shared" si="30"/>
        <v/>
      </c>
      <c r="AY199" s="178" t="str">
        <f t="shared" si="31"/>
        <v/>
      </c>
      <c r="AZ199" s="178" t="str">
        <f>IF(データとりまとめシート!$I218="","",データとりまとめシート!$I218)</f>
        <v/>
      </c>
      <c r="BA199" s="264" t="str">
        <f>IF(データとりまとめシート!$K218="","",データとりまとめシート!$K218)</f>
        <v/>
      </c>
      <c r="BB199" s="178" t="str">
        <f t="shared" si="32"/>
        <v/>
      </c>
      <c r="BC199" s="178" t="str">
        <f t="shared" si="33"/>
        <v/>
      </c>
      <c r="BD199" s="178" t="str">
        <f>IF($AF199="","",IF(COUNTIF(データとりまとめシート!$B$12:$B$17,NANS取り込みシート!$AF199)=1,データとりまとめシート!$W$24,IF(COUNTIF(データとりまとめシート!$B$3:$B$8,NANS取り込みシート!$AF199)=1,データとりまとめシート!$W$25,IF(COUNTIF(データとりまとめシート!$H$12:$H$17,NANS取り込みシート!$AF199)=1,データとりまとめシート!$W$26,IF(COUNTIF(データとりまとめシート!$H$3:$H$8,NANS取り込みシート!$AF199)=1,データとりまとめシート!$W$27,"")))))</f>
        <v/>
      </c>
      <c r="BE199" s="264" t="str">
        <f>IF(BD199=データとりまとめシート!$W$24,IF(データとりまとめシート!$E$12="","",データとりまとめシート!$E$12),"")&amp;IF(BD199=データとりまとめシート!$W$25,IF(データとりまとめシート!$E$3="","",データとりまとめシート!$E$3),"")&amp;IF(BD199=データとりまとめシート!$W$26,IF(データとりまとめシート!$K$12="","",データとりまとめシート!$K$12),"")&amp;IF(BD199=データとりまとめシート!$W$27,IF(データとりまとめシート!$K$3="","",データとりまとめシート!$K$3),"")</f>
        <v/>
      </c>
      <c r="BF199" s="178" t="str">
        <f t="shared" si="34"/>
        <v/>
      </c>
      <c r="BG199" s="178" t="str">
        <f t="shared" si="35"/>
        <v/>
      </c>
    </row>
    <row r="200" spans="1:59">
      <c r="A200" s="178" t="str">
        <f>IF(選手情報入力シート!A200="","",選手情報入力シート!A200)</f>
        <v/>
      </c>
      <c r="B200" s="178" t="str">
        <f>IF($A200="","",所属情報入力シート!$A$2)</f>
        <v/>
      </c>
      <c r="C200" s="178"/>
      <c r="D200" s="178"/>
      <c r="E200" s="178" t="str">
        <f>IF($A200="","",VLOOKUP($A200,選手情報入力シート!$A$3:$M$246,2,FALSE))</f>
        <v/>
      </c>
      <c r="F200" s="178" t="str">
        <f>IF($A200="","",VLOOKUP($A200,選手情報入力シート!$A$3:$M$246,3,FALSE)&amp;" "&amp;VLOOKUP($A200,選手情報入力シート!$A$3:$M$246,4,FALSE))</f>
        <v/>
      </c>
      <c r="G200" s="178" t="str">
        <f>IF($A200="","",ASC(VLOOKUP($A200,選手情報入力シート!$A$3:$M$246,5,FALSE)))</f>
        <v/>
      </c>
      <c r="H200" s="178"/>
      <c r="I200" s="178" t="str">
        <f>IF($A200="","",ASC(VLOOKUP($A200,選手情報入力シート!$A$3:$M$246,6,FALSE)))</f>
        <v/>
      </c>
      <c r="J200" s="178" t="str">
        <f>IF($A200="","",VLOOKUP($A200,選手情報入力シート!$A$3:$M$246,7,FALSE))</f>
        <v/>
      </c>
      <c r="K200" s="178" t="str">
        <f>IF($A200="","",VLOOKUP($A200,選手情報入力シート!$A$3:$M$246,8,FALSE))</f>
        <v/>
      </c>
      <c r="L200" s="178" t="str">
        <f>IF($A200="","",VLOOKUP($A200,選手情報入力シート!$A$3:$M$246,9,FALSE))</f>
        <v/>
      </c>
      <c r="M200" s="178" t="str">
        <f>IF($A200="","",YEAR(VLOOKUP($A200,選手情報入力シート!$A$3:$M$246,10,FALSE)))</f>
        <v/>
      </c>
      <c r="N200" s="265" t="str">
        <f>IF($A200="","",IF(MONTH(VLOOKUP($A200,選手情報入力シート!$A$3:$M$246,10,FALSE))&lt;10,"0"&amp;MONTH(VLOOKUP($A200,選手情報入力シート!$A$3:$M$246,10,FALSE))*100+DAY(VLOOKUP($A200,選手情報入力シート!$A$3:$M$246,10,FALSE)),MONTH(VLOOKUP($A200,選手情報入力シート!$A$3:$M$246,10,FALSE))*100+DAY(VLOOKUP($A200,選手情報入力シート!$A$3:$M$246,10,FALSE))))</f>
        <v/>
      </c>
      <c r="O200" s="178" t="str">
        <f>IF($A200="","",VLOOKUP($A200,選手情報入力シート!$A$3:$M$246,12,FALSE))</f>
        <v/>
      </c>
      <c r="P200" s="178" t="str">
        <f>IF($A200="","",VLOOKUP($A200,選手情報入力シート!$A$3:$M$246,11,FALSE))</f>
        <v/>
      </c>
      <c r="AF200" s="178" t="str">
        <f>IF(データとりまとめシート!$A219="","",データとりまとめシート!$A219)</f>
        <v/>
      </c>
      <c r="AG200" s="178" t="str">
        <f>IF($AF200="","",VLOOKUP($AF200,NANS取り込みシート!$A:$P,2,FALSE))</f>
        <v/>
      </c>
      <c r="AH200" s="178"/>
      <c r="AI200" s="178"/>
      <c r="AJ200" s="178" t="str">
        <f>IF($AF200="","",VLOOKUP($AF200,NANS取り込みシート!$A:$P,5,FALSE))</f>
        <v/>
      </c>
      <c r="AK200" s="178" t="str">
        <f>IF($AF200="","",VLOOKUP($AF200,NANS取り込みシート!$A:$P,6,FALSE))</f>
        <v/>
      </c>
      <c r="AL200" s="178" t="str">
        <f>IF($AF200="","",VLOOKUP($AF200,NANS取り込みシート!$A:$P,7,FALSE))</f>
        <v/>
      </c>
      <c r="AM200" s="178"/>
      <c r="AN200" s="178" t="str">
        <f>IF($AF200="","",VLOOKUP($AF200,NANS取り込みシート!$A:$P,9,FALSE))</f>
        <v/>
      </c>
      <c r="AO200" s="178" t="str">
        <f>IF($AF200="","",VLOOKUP($AF200,NANS取り込みシート!$A:$P,10,FALSE))</f>
        <v/>
      </c>
      <c r="AP200" s="178" t="str">
        <f>IF($AF200="","",VLOOKUP($AF200,NANS取り込みシート!$A:$P,11,FALSE))</f>
        <v/>
      </c>
      <c r="AQ200" s="178" t="str">
        <f>IF($AF200="","",VLOOKUP($AF200,NANS取り込みシート!$A:$P,12,FALSE))</f>
        <v/>
      </c>
      <c r="AR200" s="178" t="str">
        <f>IF($AF200="","",VLOOKUP($AF200,NANS取り込みシート!$A:$P,13,FALSE))</f>
        <v/>
      </c>
      <c r="AS200" s="265" t="str">
        <f>IF($AF200="","",VLOOKUP($AF200,NANS取り込みシート!$A:$P,14,FALSE))</f>
        <v/>
      </c>
      <c r="AT200" s="178" t="str">
        <f>IF($AF200="","",VLOOKUP($AF200,NANS取り込みシート!$A:$P,15,FALSE))</f>
        <v/>
      </c>
      <c r="AU200" s="265" t="str">
        <f>IF($AF200="","",VLOOKUP($AF200,NANS取り込みシート!$A:$P,16,FALSE))</f>
        <v/>
      </c>
      <c r="AV200" s="178" t="str">
        <f>IF(データとりまとめシート!$E219="","",データとりまとめシート!$E219)</f>
        <v/>
      </c>
      <c r="AW200" s="264" t="str">
        <f>IF(データとりまとめシート!$G219="","",データとりまとめシート!$G219)</f>
        <v/>
      </c>
      <c r="AX200" s="178" t="str">
        <f t="shared" si="30"/>
        <v/>
      </c>
      <c r="AY200" s="178" t="str">
        <f t="shared" si="31"/>
        <v/>
      </c>
      <c r="AZ200" s="178" t="str">
        <f>IF(データとりまとめシート!$I219="","",データとりまとめシート!$I219)</f>
        <v/>
      </c>
      <c r="BA200" s="264" t="str">
        <f>IF(データとりまとめシート!$K219="","",データとりまとめシート!$K219)</f>
        <v/>
      </c>
      <c r="BB200" s="178" t="str">
        <f t="shared" si="32"/>
        <v/>
      </c>
      <c r="BC200" s="178" t="str">
        <f t="shared" si="33"/>
        <v/>
      </c>
      <c r="BD200" s="178" t="str">
        <f>IF($AF200="","",IF(COUNTIF(データとりまとめシート!$B$12:$B$17,NANS取り込みシート!$AF200)=1,データとりまとめシート!$W$24,IF(COUNTIF(データとりまとめシート!$B$3:$B$8,NANS取り込みシート!$AF200)=1,データとりまとめシート!$W$25,IF(COUNTIF(データとりまとめシート!$H$12:$H$17,NANS取り込みシート!$AF200)=1,データとりまとめシート!$W$26,IF(COUNTIF(データとりまとめシート!$H$3:$H$8,NANS取り込みシート!$AF200)=1,データとりまとめシート!$W$27,"")))))</f>
        <v/>
      </c>
      <c r="BE200" s="264" t="str">
        <f>IF(BD200=データとりまとめシート!$W$24,IF(データとりまとめシート!$E$12="","",データとりまとめシート!$E$12),"")&amp;IF(BD200=データとりまとめシート!$W$25,IF(データとりまとめシート!$E$3="","",データとりまとめシート!$E$3),"")&amp;IF(BD200=データとりまとめシート!$W$26,IF(データとりまとめシート!$K$12="","",データとりまとめシート!$K$12),"")&amp;IF(BD200=データとりまとめシート!$W$27,IF(データとりまとめシート!$K$3="","",データとりまとめシート!$K$3),"")</f>
        <v/>
      </c>
      <c r="BF200" s="178" t="str">
        <f t="shared" si="34"/>
        <v/>
      </c>
      <c r="BG200" s="178" t="str">
        <f t="shared" si="35"/>
        <v/>
      </c>
    </row>
    <row r="201" spans="1:59">
      <c r="A201" s="178" t="str">
        <f>IF(選手情報入力シート!A201="","",選手情報入力シート!A201)</f>
        <v/>
      </c>
      <c r="B201" s="178" t="str">
        <f>IF($A201="","",所属情報入力シート!$A$2)</f>
        <v/>
      </c>
      <c r="C201" s="178"/>
      <c r="D201" s="178"/>
      <c r="E201" s="178" t="str">
        <f>IF($A201="","",VLOOKUP($A201,選手情報入力シート!$A$3:$M$246,2,FALSE))</f>
        <v/>
      </c>
      <c r="F201" s="178" t="str">
        <f>IF($A201="","",VLOOKUP($A201,選手情報入力シート!$A$3:$M$246,3,FALSE)&amp;" "&amp;VLOOKUP($A201,選手情報入力シート!$A$3:$M$246,4,FALSE))</f>
        <v/>
      </c>
      <c r="G201" s="178" t="str">
        <f>IF($A201="","",ASC(VLOOKUP($A201,選手情報入力シート!$A$3:$M$246,5,FALSE)))</f>
        <v/>
      </c>
      <c r="H201" s="178"/>
      <c r="I201" s="178" t="str">
        <f>IF($A201="","",ASC(VLOOKUP($A201,選手情報入力シート!$A$3:$M$246,6,FALSE)))</f>
        <v/>
      </c>
      <c r="J201" s="178" t="str">
        <f>IF($A201="","",VLOOKUP($A201,選手情報入力シート!$A$3:$M$246,7,FALSE))</f>
        <v/>
      </c>
      <c r="K201" s="178" t="str">
        <f>IF($A201="","",VLOOKUP($A201,選手情報入力シート!$A$3:$M$246,8,FALSE))</f>
        <v/>
      </c>
      <c r="L201" s="178" t="str">
        <f>IF($A201="","",VLOOKUP($A201,選手情報入力シート!$A$3:$M$246,9,FALSE))</f>
        <v/>
      </c>
      <c r="M201" s="178" t="str">
        <f>IF($A201="","",YEAR(VLOOKUP($A201,選手情報入力シート!$A$3:$M$246,10,FALSE)))</f>
        <v/>
      </c>
      <c r="N201" s="265" t="str">
        <f>IF($A201="","",IF(MONTH(VLOOKUP($A201,選手情報入力シート!$A$3:$M$246,10,FALSE))&lt;10,"0"&amp;MONTH(VLOOKUP($A201,選手情報入力シート!$A$3:$M$246,10,FALSE))*100+DAY(VLOOKUP($A201,選手情報入力シート!$A$3:$M$246,10,FALSE)),MONTH(VLOOKUP($A201,選手情報入力シート!$A$3:$M$246,10,FALSE))*100+DAY(VLOOKUP($A201,選手情報入力シート!$A$3:$M$246,10,FALSE))))</f>
        <v/>
      </c>
      <c r="O201" s="178" t="str">
        <f>IF($A201="","",VLOOKUP($A201,選手情報入力シート!$A$3:$M$246,12,FALSE))</f>
        <v/>
      </c>
      <c r="P201" s="178" t="str">
        <f>IF($A201="","",VLOOKUP($A201,選手情報入力シート!$A$3:$M$246,11,FALSE))</f>
        <v/>
      </c>
      <c r="AF201" s="178" t="str">
        <f>IF(データとりまとめシート!$A220="","",データとりまとめシート!$A220)</f>
        <v/>
      </c>
      <c r="AG201" s="178" t="str">
        <f>IF($AF201="","",VLOOKUP($AF201,NANS取り込みシート!$A:$P,2,FALSE))</f>
        <v/>
      </c>
      <c r="AH201" s="178"/>
      <c r="AI201" s="178"/>
      <c r="AJ201" s="178" t="str">
        <f>IF($AF201="","",VLOOKUP($AF201,NANS取り込みシート!$A:$P,5,FALSE))</f>
        <v/>
      </c>
      <c r="AK201" s="178" t="str">
        <f>IF($AF201="","",VLOOKUP($AF201,NANS取り込みシート!$A:$P,6,FALSE))</f>
        <v/>
      </c>
      <c r="AL201" s="178" t="str">
        <f>IF($AF201="","",VLOOKUP($AF201,NANS取り込みシート!$A:$P,7,FALSE))</f>
        <v/>
      </c>
      <c r="AM201" s="178"/>
      <c r="AN201" s="178" t="str">
        <f>IF($AF201="","",VLOOKUP($AF201,NANS取り込みシート!$A:$P,9,FALSE))</f>
        <v/>
      </c>
      <c r="AO201" s="178" t="str">
        <f>IF($AF201="","",VLOOKUP($AF201,NANS取り込みシート!$A:$P,10,FALSE))</f>
        <v/>
      </c>
      <c r="AP201" s="178" t="str">
        <f>IF($AF201="","",VLOOKUP($AF201,NANS取り込みシート!$A:$P,11,FALSE))</f>
        <v/>
      </c>
      <c r="AQ201" s="178" t="str">
        <f>IF($AF201="","",VLOOKUP($AF201,NANS取り込みシート!$A:$P,12,FALSE))</f>
        <v/>
      </c>
      <c r="AR201" s="178" t="str">
        <f>IF($AF201="","",VLOOKUP($AF201,NANS取り込みシート!$A:$P,13,FALSE))</f>
        <v/>
      </c>
      <c r="AS201" s="265" t="str">
        <f>IF($AF201="","",VLOOKUP($AF201,NANS取り込みシート!$A:$P,14,FALSE))</f>
        <v/>
      </c>
      <c r="AT201" s="178" t="str">
        <f>IF($AF201="","",VLOOKUP($AF201,NANS取り込みシート!$A:$P,15,FALSE))</f>
        <v/>
      </c>
      <c r="AU201" s="265" t="str">
        <f>IF($AF201="","",VLOOKUP($AF201,NANS取り込みシート!$A:$P,16,FALSE))</f>
        <v/>
      </c>
      <c r="AV201" s="178" t="str">
        <f>IF(データとりまとめシート!$E220="","",データとりまとめシート!$E220)</f>
        <v/>
      </c>
      <c r="AW201" s="264" t="str">
        <f>IF(データとりまとめシート!$G220="","",データとりまとめシート!$G220)</f>
        <v/>
      </c>
      <c r="AX201" s="178" t="str">
        <f t="shared" si="30"/>
        <v/>
      </c>
      <c r="AY201" s="178" t="str">
        <f t="shared" si="31"/>
        <v/>
      </c>
      <c r="AZ201" s="178" t="str">
        <f>IF(データとりまとめシート!$I220="","",データとりまとめシート!$I220)</f>
        <v/>
      </c>
      <c r="BA201" s="264" t="str">
        <f>IF(データとりまとめシート!$K220="","",データとりまとめシート!$K220)</f>
        <v/>
      </c>
      <c r="BB201" s="178" t="str">
        <f t="shared" si="32"/>
        <v/>
      </c>
      <c r="BC201" s="178" t="str">
        <f t="shared" si="33"/>
        <v/>
      </c>
      <c r="BD201" s="178" t="str">
        <f>IF($AF201="","",IF(COUNTIF(データとりまとめシート!$B$12:$B$17,NANS取り込みシート!$AF201)=1,データとりまとめシート!$W$24,IF(COUNTIF(データとりまとめシート!$B$3:$B$8,NANS取り込みシート!$AF201)=1,データとりまとめシート!$W$25,IF(COUNTIF(データとりまとめシート!$H$12:$H$17,NANS取り込みシート!$AF201)=1,データとりまとめシート!$W$26,IF(COUNTIF(データとりまとめシート!$H$3:$H$8,NANS取り込みシート!$AF201)=1,データとりまとめシート!$W$27,"")))))</f>
        <v/>
      </c>
      <c r="BE201" s="264" t="str">
        <f>IF(BD201=データとりまとめシート!$W$24,IF(データとりまとめシート!$E$12="","",データとりまとめシート!$E$12),"")&amp;IF(BD201=データとりまとめシート!$W$25,IF(データとりまとめシート!$E$3="","",データとりまとめシート!$E$3),"")&amp;IF(BD201=データとりまとめシート!$W$26,IF(データとりまとめシート!$K$12="","",データとりまとめシート!$K$12),"")&amp;IF(BD201=データとりまとめシート!$W$27,IF(データとりまとめシート!$K$3="","",データとりまとめシート!$K$3),"")</f>
        <v/>
      </c>
      <c r="BF201" s="178" t="str">
        <f t="shared" si="34"/>
        <v/>
      </c>
      <c r="BG201" s="178" t="str">
        <f t="shared" si="35"/>
        <v/>
      </c>
    </row>
    <row r="202" spans="1:59">
      <c r="A202" s="178" t="str">
        <f>IF(選手情報入力シート!A202="","",選手情報入力シート!A202)</f>
        <v/>
      </c>
      <c r="B202" s="178" t="str">
        <f>IF($A202="","",所属情報入力シート!$A$2)</f>
        <v/>
      </c>
      <c r="C202" s="178"/>
      <c r="D202" s="178"/>
      <c r="E202" s="178" t="str">
        <f>IF($A202="","",VLOOKUP($A202,選手情報入力シート!$A$3:$M$246,2,FALSE))</f>
        <v/>
      </c>
      <c r="F202" s="178" t="str">
        <f>IF($A202="","",VLOOKUP($A202,選手情報入力シート!$A$3:$M$246,3,FALSE)&amp;" "&amp;VLOOKUP($A202,選手情報入力シート!$A$3:$M$246,4,FALSE))</f>
        <v/>
      </c>
      <c r="G202" s="178" t="str">
        <f>IF($A202="","",ASC(VLOOKUP($A202,選手情報入力シート!$A$3:$M$246,5,FALSE)))</f>
        <v/>
      </c>
      <c r="H202" s="178"/>
      <c r="I202" s="178" t="str">
        <f>IF($A202="","",ASC(VLOOKUP($A202,選手情報入力シート!$A$3:$M$246,6,FALSE)))</f>
        <v/>
      </c>
      <c r="J202" s="178" t="str">
        <f>IF($A202="","",VLOOKUP($A202,選手情報入力シート!$A$3:$M$246,7,FALSE))</f>
        <v/>
      </c>
      <c r="K202" s="178" t="str">
        <f>IF($A202="","",VLOOKUP($A202,選手情報入力シート!$A$3:$M$246,8,FALSE))</f>
        <v/>
      </c>
      <c r="L202" s="178" t="str">
        <f>IF($A202="","",VLOOKUP($A202,選手情報入力シート!$A$3:$M$246,9,FALSE))</f>
        <v/>
      </c>
      <c r="M202" s="178" t="str">
        <f>IF($A202="","",YEAR(VLOOKUP($A202,選手情報入力シート!$A$3:$M$246,10,FALSE)))</f>
        <v/>
      </c>
      <c r="N202" s="265" t="str">
        <f>IF($A202="","",IF(MONTH(VLOOKUP($A202,選手情報入力シート!$A$3:$M$246,10,FALSE))&lt;10,"0"&amp;MONTH(VLOOKUP($A202,選手情報入力シート!$A$3:$M$246,10,FALSE))*100+DAY(VLOOKUP($A202,選手情報入力シート!$A$3:$M$246,10,FALSE)),MONTH(VLOOKUP($A202,選手情報入力シート!$A$3:$M$246,10,FALSE))*100+DAY(VLOOKUP($A202,選手情報入力シート!$A$3:$M$246,10,FALSE))))</f>
        <v/>
      </c>
      <c r="O202" s="178" t="str">
        <f>IF($A202="","",VLOOKUP($A202,選手情報入力シート!$A$3:$M$246,12,FALSE))</f>
        <v/>
      </c>
      <c r="P202" s="178" t="str">
        <f>IF($A202="","",VLOOKUP($A202,選手情報入力シート!$A$3:$M$246,11,FALSE))</f>
        <v/>
      </c>
      <c r="AF202" s="178" t="str">
        <f>IF(データとりまとめシート!$A221="","",データとりまとめシート!$A221)</f>
        <v/>
      </c>
      <c r="AG202" s="178" t="str">
        <f>IF($AF202="","",VLOOKUP($AF202,NANS取り込みシート!$A:$P,2,FALSE))</f>
        <v/>
      </c>
      <c r="AH202" s="178"/>
      <c r="AI202" s="178"/>
      <c r="AJ202" s="178" t="str">
        <f>IF($AF202="","",VLOOKUP($AF202,NANS取り込みシート!$A:$P,5,FALSE))</f>
        <v/>
      </c>
      <c r="AK202" s="178" t="str">
        <f>IF($AF202="","",VLOOKUP($AF202,NANS取り込みシート!$A:$P,6,FALSE))</f>
        <v/>
      </c>
      <c r="AL202" s="178" t="str">
        <f>IF($AF202="","",VLOOKUP($AF202,NANS取り込みシート!$A:$P,7,FALSE))</f>
        <v/>
      </c>
      <c r="AM202" s="178"/>
      <c r="AN202" s="178" t="str">
        <f>IF($AF202="","",VLOOKUP($AF202,NANS取り込みシート!$A:$P,9,FALSE))</f>
        <v/>
      </c>
      <c r="AO202" s="178" t="str">
        <f>IF($AF202="","",VLOOKUP($AF202,NANS取り込みシート!$A:$P,10,FALSE))</f>
        <v/>
      </c>
      <c r="AP202" s="178" t="str">
        <f>IF($AF202="","",VLOOKUP($AF202,NANS取り込みシート!$A:$P,11,FALSE))</f>
        <v/>
      </c>
      <c r="AQ202" s="178" t="str">
        <f>IF($AF202="","",VLOOKUP($AF202,NANS取り込みシート!$A:$P,12,FALSE))</f>
        <v/>
      </c>
      <c r="AR202" s="178" t="str">
        <f>IF($AF202="","",VLOOKUP($AF202,NANS取り込みシート!$A:$P,13,FALSE))</f>
        <v/>
      </c>
      <c r="AS202" s="265" t="str">
        <f>IF($AF202="","",VLOOKUP($AF202,NANS取り込みシート!$A:$P,14,FALSE))</f>
        <v/>
      </c>
      <c r="AT202" s="178" t="str">
        <f>IF($AF202="","",VLOOKUP($AF202,NANS取り込みシート!$A:$P,15,FALSE))</f>
        <v/>
      </c>
      <c r="AU202" s="265" t="str">
        <f>IF($AF202="","",VLOOKUP($AF202,NANS取り込みシート!$A:$P,16,FALSE))</f>
        <v/>
      </c>
      <c r="AV202" s="178" t="str">
        <f>IF(データとりまとめシート!$E221="","",データとりまとめシート!$E221)</f>
        <v/>
      </c>
      <c r="AW202" s="264" t="str">
        <f>IF(データとりまとめシート!$G221="","",データとりまとめシート!$G221)</f>
        <v/>
      </c>
      <c r="AX202" s="178" t="str">
        <f t="shared" si="30"/>
        <v/>
      </c>
      <c r="AY202" s="178" t="str">
        <f t="shared" si="31"/>
        <v/>
      </c>
      <c r="AZ202" s="178" t="str">
        <f>IF(データとりまとめシート!$I221="","",データとりまとめシート!$I221)</f>
        <v/>
      </c>
      <c r="BA202" s="264" t="str">
        <f>IF(データとりまとめシート!$K221="","",データとりまとめシート!$K221)</f>
        <v/>
      </c>
      <c r="BB202" s="178" t="str">
        <f t="shared" si="32"/>
        <v/>
      </c>
      <c r="BC202" s="178" t="str">
        <f t="shared" si="33"/>
        <v/>
      </c>
      <c r="BD202" s="178" t="str">
        <f>IF($AF202="","",IF(COUNTIF(データとりまとめシート!$B$12:$B$17,NANS取り込みシート!$AF202)=1,データとりまとめシート!$W$24,IF(COUNTIF(データとりまとめシート!$B$3:$B$8,NANS取り込みシート!$AF202)=1,データとりまとめシート!$W$25,IF(COUNTIF(データとりまとめシート!$H$12:$H$17,NANS取り込みシート!$AF202)=1,データとりまとめシート!$W$26,IF(COUNTIF(データとりまとめシート!$H$3:$H$8,NANS取り込みシート!$AF202)=1,データとりまとめシート!$W$27,"")))))</f>
        <v/>
      </c>
      <c r="BE202" s="264" t="str">
        <f>IF(BD202=データとりまとめシート!$W$24,IF(データとりまとめシート!$E$12="","",データとりまとめシート!$E$12),"")&amp;IF(BD202=データとりまとめシート!$W$25,IF(データとりまとめシート!$E$3="","",データとりまとめシート!$E$3),"")&amp;IF(BD202=データとりまとめシート!$W$26,IF(データとりまとめシート!$K$12="","",データとりまとめシート!$K$12),"")&amp;IF(BD202=データとりまとめシート!$W$27,IF(データとりまとめシート!$K$3="","",データとりまとめシート!$K$3),"")</f>
        <v/>
      </c>
      <c r="BF202" s="178" t="str">
        <f t="shared" si="34"/>
        <v/>
      </c>
      <c r="BG202" s="178" t="str">
        <f t="shared" si="35"/>
        <v/>
      </c>
    </row>
    <row r="203" spans="1:59">
      <c r="A203" s="178" t="str">
        <f>IF(選手情報入力シート!A203="","",選手情報入力シート!A203)</f>
        <v/>
      </c>
      <c r="B203" s="178" t="str">
        <f>IF($A203="","",所属情報入力シート!$A$2)</f>
        <v/>
      </c>
      <c r="C203" s="178"/>
      <c r="D203" s="178"/>
      <c r="E203" s="178" t="str">
        <f>IF($A203="","",VLOOKUP($A203,選手情報入力シート!$A$3:$M$246,2,FALSE))</f>
        <v/>
      </c>
      <c r="F203" s="178" t="str">
        <f>IF($A203="","",VLOOKUP($A203,選手情報入力シート!$A$3:$M$246,3,FALSE)&amp;" "&amp;VLOOKUP($A203,選手情報入力シート!$A$3:$M$246,4,FALSE))</f>
        <v/>
      </c>
      <c r="G203" s="178" t="str">
        <f>IF($A203="","",ASC(VLOOKUP($A203,選手情報入力シート!$A$3:$M$246,5,FALSE)))</f>
        <v/>
      </c>
      <c r="H203" s="178"/>
      <c r="I203" s="178" t="str">
        <f>IF($A203="","",ASC(VLOOKUP($A203,選手情報入力シート!$A$3:$M$246,6,FALSE)))</f>
        <v/>
      </c>
      <c r="J203" s="178" t="str">
        <f>IF($A203="","",VLOOKUP($A203,選手情報入力シート!$A$3:$M$246,7,FALSE))</f>
        <v/>
      </c>
      <c r="K203" s="178" t="str">
        <f>IF($A203="","",VLOOKUP($A203,選手情報入力シート!$A$3:$M$246,8,FALSE))</f>
        <v/>
      </c>
      <c r="L203" s="178" t="str">
        <f>IF($A203="","",VLOOKUP($A203,選手情報入力シート!$A$3:$M$246,9,FALSE))</f>
        <v/>
      </c>
      <c r="M203" s="178" t="str">
        <f>IF($A203="","",YEAR(VLOOKUP($A203,選手情報入力シート!$A$3:$M$246,10,FALSE)))</f>
        <v/>
      </c>
      <c r="N203" s="265" t="str">
        <f>IF($A203="","",IF(MONTH(VLOOKUP($A203,選手情報入力シート!$A$3:$M$246,10,FALSE))&lt;10,"0"&amp;MONTH(VLOOKUP($A203,選手情報入力シート!$A$3:$M$246,10,FALSE))*100+DAY(VLOOKUP($A203,選手情報入力シート!$A$3:$M$246,10,FALSE)),MONTH(VLOOKUP($A203,選手情報入力シート!$A$3:$M$246,10,FALSE))*100+DAY(VLOOKUP($A203,選手情報入力シート!$A$3:$M$246,10,FALSE))))</f>
        <v/>
      </c>
      <c r="O203" s="178" t="str">
        <f>IF($A203="","",VLOOKUP($A203,選手情報入力シート!$A$3:$M$246,12,FALSE))</f>
        <v/>
      </c>
      <c r="P203" s="178" t="str">
        <f>IF($A203="","",VLOOKUP($A203,選手情報入力シート!$A$3:$M$246,11,FALSE))</f>
        <v/>
      </c>
      <c r="AF203" s="270" t="str">
        <f>IF(データとりまとめシート!P12="","",データとりまとめシート!P12)</f>
        <v/>
      </c>
      <c r="AG203" s="270" t="str">
        <f>IF($AF203="","",VLOOKUP($AF203,NANS取り込みシート!$A:$P,2,FALSE))</f>
        <v/>
      </c>
      <c r="AH203" s="270"/>
      <c r="AI203" s="270"/>
      <c r="AJ203" s="270" t="str">
        <f>IF($AF203="","",VLOOKUP($AF203,NANS取り込みシート!$A:$P,5,FALSE))</f>
        <v/>
      </c>
      <c r="AK203" s="270" t="str">
        <f>IF($AF203="","",VLOOKUP($AF203,NANS取り込みシート!$A:$P,6,FALSE))</f>
        <v/>
      </c>
      <c r="AL203" s="270" t="str">
        <f>IF($AF203="","",VLOOKUP($AF203,NANS取り込みシート!$A:$P,7,FALSE))</f>
        <v/>
      </c>
      <c r="AM203" s="270"/>
      <c r="AN203" s="270" t="str">
        <f>IF($AF203="","",VLOOKUP($AF203,NANS取り込みシート!$A:$P,9,FALSE))</f>
        <v/>
      </c>
      <c r="AO203" s="270" t="str">
        <f>IF($AF203="","",VLOOKUP($AF203,NANS取り込みシート!$A:$P,10,FALSE))</f>
        <v/>
      </c>
      <c r="AP203" s="270" t="str">
        <f>IF($AF203="","",VLOOKUP($AF203,NANS取り込みシート!$A:$P,11,FALSE))</f>
        <v/>
      </c>
      <c r="AQ203" s="270" t="str">
        <f>IF($AF203="","",VLOOKUP($AF203,NANS取り込みシート!$A:$P,12,FALSE))</f>
        <v/>
      </c>
      <c r="AR203" s="270" t="str">
        <f>IF($AF203="","",VLOOKUP($AF203,NANS取り込みシート!$A:$P,13,FALSE))</f>
        <v/>
      </c>
      <c r="AS203" s="271" t="str">
        <f>IF($AF203="","",VLOOKUP($AF203,NANS取り込みシート!$A:$P,14,FALSE))</f>
        <v/>
      </c>
      <c r="AT203" s="178" t="str">
        <f>IF($AF203="","",VLOOKUP($AF203,NANS取り込みシート!$A:$P,15,FALSE))</f>
        <v/>
      </c>
      <c r="AU203" s="265" t="str">
        <f>IF($AF203="","",VLOOKUP($AF203,NANS取り込みシート!$A:$P,16,FALSE))</f>
        <v/>
      </c>
      <c r="AV203" s="270" t="str">
        <f>IF(データとりまとめシート!$E222="","",データとりまとめシート!$E222)</f>
        <v/>
      </c>
      <c r="AW203" s="272" t="str">
        <f>IF(データとりまとめシート!$G222="","",データとりまとめシート!$G222)</f>
        <v/>
      </c>
      <c r="AX203" s="270"/>
      <c r="AY203" s="270"/>
      <c r="AZ203" s="270" t="str">
        <f>IF(データとりまとめシート!$I222="","",データとりまとめシート!$I222)</f>
        <v/>
      </c>
      <c r="BA203" s="272" t="str">
        <f>IF(データとりまとめシート!$K222="","",データとりまとめシート!$K222)</f>
        <v/>
      </c>
      <c r="BB203" s="270"/>
      <c r="BC203" s="270"/>
      <c r="BD203" s="178" t="str">
        <f>IF($AF203="","",IF(COUNTIF(データとりまとめシート!$B$12:$B$17,NANS取り込みシート!$AF203)=1,データとりまとめシート!$W$24,IF(COUNTIF(データとりまとめシート!$B$3:$B$8,NANS取り込みシート!$AF203)=1,データとりまとめシート!$W$25,IF(COUNTIF(データとりまとめシート!$H$12:$H$17,NANS取り込みシート!$AF203)=1,データとりまとめシート!$W$26,IF(COUNTIF(データとりまとめシート!$H$3:$H$8,NANS取り込みシート!$AF203)=1,データとりまとめシート!$W$27,"")))))</f>
        <v/>
      </c>
      <c r="BE203" s="264" t="str">
        <f>IF(BD203=データとりまとめシート!$W$24,IF(データとりまとめシート!$E$12="","",データとりまとめシート!$E$12),"")&amp;IF(BD203=データとりまとめシート!$W$25,IF(データとりまとめシート!$E$3="","",データとりまとめシート!$E$3),"")&amp;IF(BD203=データとりまとめシート!$W$26,IF(データとりまとめシート!$K$12="","",データとりまとめシート!$K$12),"")&amp;IF(BD203=データとりまとめシート!$W$27,IF(データとりまとめシート!$K$3="","",データとりまとめシート!$K$3),"")</f>
        <v/>
      </c>
      <c r="BF203" s="270" t="str">
        <f t="shared" ref="BF203:BF226" si="36">IF(BD203="","",0)</f>
        <v/>
      </c>
      <c r="BG203" s="270" t="str">
        <f t="shared" ref="BG203:BG226" si="37">IF(BD203="","",IF(BE203="",0,2))</f>
        <v/>
      </c>
    </row>
    <row r="204" spans="1:59">
      <c r="A204" s="178" t="str">
        <f>IF(選手情報入力シート!A204="","",選手情報入力シート!A204)</f>
        <v/>
      </c>
      <c r="B204" s="178" t="str">
        <f>IF($A204="","",所属情報入力シート!$A$2)</f>
        <v/>
      </c>
      <c r="C204" s="178"/>
      <c r="D204" s="178"/>
      <c r="E204" s="178" t="str">
        <f>IF($A204="","",VLOOKUP($A204,選手情報入力シート!$A$3:$M$246,2,FALSE))</f>
        <v/>
      </c>
      <c r="F204" s="178" t="str">
        <f>IF($A204="","",VLOOKUP($A204,選手情報入力シート!$A$3:$M$246,3,FALSE)&amp;" "&amp;VLOOKUP($A204,選手情報入力シート!$A$3:$M$246,4,FALSE))</f>
        <v/>
      </c>
      <c r="G204" s="178" t="str">
        <f>IF($A204="","",ASC(VLOOKUP($A204,選手情報入力シート!$A$3:$M$246,5,FALSE)))</f>
        <v/>
      </c>
      <c r="H204" s="178"/>
      <c r="I204" s="178" t="str">
        <f>IF($A204="","",ASC(VLOOKUP($A204,選手情報入力シート!$A$3:$M$246,6,FALSE)))</f>
        <v/>
      </c>
      <c r="J204" s="178" t="str">
        <f>IF($A204="","",VLOOKUP($A204,選手情報入力シート!$A$3:$M$246,7,FALSE))</f>
        <v/>
      </c>
      <c r="K204" s="178" t="str">
        <f>IF($A204="","",VLOOKUP($A204,選手情報入力シート!$A$3:$M$246,8,FALSE))</f>
        <v/>
      </c>
      <c r="L204" s="178" t="str">
        <f>IF($A204="","",VLOOKUP($A204,選手情報入力シート!$A$3:$M$246,9,FALSE))</f>
        <v/>
      </c>
      <c r="M204" s="178" t="str">
        <f>IF($A204="","",YEAR(VLOOKUP($A204,選手情報入力シート!$A$3:$M$246,10,FALSE)))</f>
        <v/>
      </c>
      <c r="N204" s="265" t="str">
        <f>IF($A204="","",IF(MONTH(VLOOKUP($A204,選手情報入力シート!$A$3:$M$246,10,FALSE))&lt;10,"0"&amp;MONTH(VLOOKUP($A204,選手情報入力シート!$A$3:$M$246,10,FALSE))*100+DAY(VLOOKUP($A204,選手情報入力シート!$A$3:$M$246,10,FALSE)),MONTH(VLOOKUP($A204,選手情報入力シート!$A$3:$M$246,10,FALSE))*100+DAY(VLOOKUP($A204,選手情報入力シート!$A$3:$M$246,10,FALSE))))</f>
        <v/>
      </c>
      <c r="O204" s="178" t="str">
        <f>IF($A204="","",VLOOKUP($A204,選手情報入力シート!$A$3:$M$246,12,FALSE))</f>
        <v/>
      </c>
      <c r="P204" s="178" t="str">
        <f>IF($A204="","",VLOOKUP($A204,選手情報入力シート!$A$3:$M$246,11,FALSE))</f>
        <v/>
      </c>
      <c r="AF204" s="270" t="str">
        <f>IF(データとりまとめシート!P13="","",データとりまとめシート!P13)</f>
        <v/>
      </c>
      <c r="AG204" s="270" t="str">
        <f>IF($AF204="","",VLOOKUP($AF204,NANS取り込みシート!$A:$P,2,FALSE))</f>
        <v/>
      </c>
      <c r="AH204" s="270"/>
      <c r="AI204" s="270"/>
      <c r="AJ204" s="270" t="str">
        <f>IF($AF204="","",VLOOKUP($AF204,NANS取り込みシート!$A:$P,5,FALSE))</f>
        <v/>
      </c>
      <c r="AK204" s="270" t="str">
        <f>IF($AF204="","",VLOOKUP($AF204,NANS取り込みシート!$A:$P,6,FALSE))</f>
        <v/>
      </c>
      <c r="AL204" s="270" t="str">
        <f>IF($AF204="","",VLOOKUP($AF204,NANS取り込みシート!$A:$P,7,FALSE))</f>
        <v/>
      </c>
      <c r="AM204" s="270"/>
      <c r="AN204" s="270" t="str">
        <f>IF($AF204="","",VLOOKUP($AF204,NANS取り込みシート!$A:$P,9,FALSE))</f>
        <v/>
      </c>
      <c r="AO204" s="270" t="str">
        <f>IF($AF204="","",VLOOKUP($AF204,NANS取り込みシート!$A:$P,10,FALSE))</f>
        <v/>
      </c>
      <c r="AP204" s="270" t="str">
        <f>IF($AF204="","",VLOOKUP($AF204,NANS取り込みシート!$A:$P,11,FALSE))</f>
        <v/>
      </c>
      <c r="AQ204" s="270" t="str">
        <f>IF($AF204="","",VLOOKUP($AF204,NANS取り込みシート!$A:$P,12,FALSE))</f>
        <v/>
      </c>
      <c r="AR204" s="270" t="str">
        <f>IF($AF204="","",VLOOKUP($AF204,NANS取り込みシート!$A:$P,13,FALSE))</f>
        <v/>
      </c>
      <c r="AS204" s="271" t="str">
        <f>IF($AF204="","",VLOOKUP($AF204,NANS取り込みシート!$A:$P,14,FALSE))</f>
        <v/>
      </c>
      <c r="AT204" s="178" t="str">
        <f>IF($AF204="","",VLOOKUP($AF204,NANS取り込みシート!$A:$P,15,FALSE))</f>
        <v/>
      </c>
      <c r="AU204" s="265" t="str">
        <f>IF($AF204="","",VLOOKUP($AF204,NANS取り込みシート!$A:$P,16,FALSE))</f>
        <v/>
      </c>
      <c r="AV204" s="270" t="str">
        <f>IF(データとりまとめシート!$E223="","",データとりまとめシート!$E223)</f>
        <v/>
      </c>
      <c r="AW204" s="272" t="str">
        <f>IF(データとりまとめシート!$G223="","",データとりまとめシート!$G223)</f>
        <v/>
      </c>
      <c r="AX204" s="270"/>
      <c r="AY204" s="270"/>
      <c r="AZ204" s="270" t="str">
        <f>IF(データとりまとめシート!$I223="","",データとりまとめシート!$I223)</f>
        <v/>
      </c>
      <c r="BA204" s="272" t="str">
        <f>IF(データとりまとめシート!$K223="","",データとりまとめシート!$K223)</f>
        <v/>
      </c>
      <c r="BB204" s="270"/>
      <c r="BC204" s="270"/>
      <c r="BD204" s="178" t="str">
        <f>IF($AF204="","",IF(COUNTIF(データとりまとめシート!$B$12:$B$17,NANS取り込みシート!$AF204)=1,データとりまとめシート!$W$24,IF(COUNTIF(データとりまとめシート!$B$3:$B$8,NANS取り込みシート!$AF204)=1,データとりまとめシート!$W$25,IF(COUNTIF(データとりまとめシート!$H$12:$H$17,NANS取り込みシート!$AF204)=1,データとりまとめシート!$W$26,IF(COUNTIF(データとりまとめシート!$H$3:$H$8,NANS取り込みシート!$AF204)=1,データとりまとめシート!$W$27,"")))))</f>
        <v/>
      </c>
      <c r="BE204" s="264" t="str">
        <f>IF(BD204=データとりまとめシート!$W$24,IF(データとりまとめシート!$E$12="","",データとりまとめシート!$E$12),"")&amp;IF(BD204=データとりまとめシート!$W$25,IF(データとりまとめシート!$E$3="","",データとりまとめシート!$E$3),"")&amp;IF(BD204=データとりまとめシート!$W$26,IF(データとりまとめシート!$K$12="","",データとりまとめシート!$K$12),"")&amp;IF(BD204=データとりまとめシート!$W$27,IF(データとりまとめシート!$K$3="","",データとりまとめシート!$K$3),"")</f>
        <v/>
      </c>
      <c r="BF204" s="270" t="str">
        <f t="shared" si="36"/>
        <v/>
      </c>
      <c r="BG204" s="270" t="str">
        <f t="shared" si="37"/>
        <v/>
      </c>
    </row>
    <row r="205" spans="1:59">
      <c r="A205" s="178" t="str">
        <f>IF(選手情報入力シート!A205="","",選手情報入力シート!A205)</f>
        <v/>
      </c>
      <c r="B205" s="178" t="str">
        <f>IF($A205="","",所属情報入力シート!$A$2)</f>
        <v/>
      </c>
      <c r="C205" s="178"/>
      <c r="D205" s="178"/>
      <c r="E205" s="178" t="str">
        <f>IF($A205="","",VLOOKUP($A205,選手情報入力シート!$A$3:$M$246,2,FALSE))</f>
        <v/>
      </c>
      <c r="F205" s="178" t="str">
        <f>IF($A205="","",VLOOKUP($A205,選手情報入力シート!$A$3:$M$246,3,FALSE)&amp;" "&amp;VLOOKUP($A205,選手情報入力シート!$A$3:$M$246,4,FALSE))</f>
        <v/>
      </c>
      <c r="G205" s="178" t="str">
        <f>IF($A205="","",ASC(VLOOKUP($A205,選手情報入力シート!$A$3:$M$246,5,FALSE)))</f>
        <v/>
      </c>
      <c r="H205" s="178"/>
      <c r="I205" s="178" t="str">
        <f>IF($A205="","",ASC(VLOOKUP($A205,選手情報入力シート!$A$3:$M$246,6,FALSE)))</f>
        <v/>
      </c>
      <c r="J205" s="178" t="str">
        <f>IF($A205="","",VLOOKUP($A205,選手情報入力シート!$A$3:$M$246,7,FALSE))</f>
        <v/>
      </c>
      <c r="K205" s="178" t="str">
        <f>IF($A205="","",VLOOKUP($A205,選手情報入力シート!$A$3:$M$246,8,FALSE))</f>
        <v/>
      </c>
      <c r="L205" s="178" t="str">
        <f>IF($A205="","",VLOOKUP($A205,選手情報入力シート!$A$3:$M$246,9,FALSE))</f>
        <v/>
      </c>
      <c r="M205" s="178" t="str">
        <f>IF($A205="","",YEAR(VLOOKUP($A205,選手情報入力シート!$A$3:$M$246,10,FALSE)))</f>
        <v/>
      </c>
      <c r="N205" s="265" t="str">
        <f>IF($A205="","",IF(MONTH(VLOOKUP($A205,選手情報入力シート!$A$3:$M$246,10,FALSE))&lt;10,"0"&amp;MONTH(VLOOKUP($A205,選手情報入力シート!$A$3:$M$246,10,FALSE))*100+DAY(VLOOKUP($A205,選手情報入力シート!$A$3:$M$246,10,FALSE)),MONTH(VLOOKUP($A205,選手情報入力シート!$A$3:$M$246,10,FALSE))*100+DAY(VLOOKUP($A205,選手情報入力シート!$A$3:$M$246,10,FALSE))))</f>
        <v/>
      </c>
      <c r="O205" s="178" t="str">
        <f>IF($A205="","",VLOOKUP($A205,選手情報入力シート!$A$3:$M$246,12,FALSE))</f>
        <v/>
      </c>
      <c r="P205" s="178" t="str">
        <f>IF($A205="","",VLOOKUP($A205,選手情報入力シート!$A$3:$M$246,11,FALSE))</f>
        <v/>
      </c>
      <c r="AF205" s="270" t="str">
        <f>IF(データとりまとめシート!P14="","",データとりまとめシート!P14)</f>
        <v/>
      </c>
      <c r="AG205" s="270" t="str">
        <f>IF($AF205="","",VLOOKUP($AF205,NANS取り込みシート!$A:$P,2,FALSE))</f>
        <v/>
      </c>
      <c r="AH205" s="270"/>
      <c r="AI205" s="270"/>
      <c r="AJ205" s="270" t="str">
        <f>IF($AF205="","",VLOOKUP($AF205,NANS取り込みシート!$A:$P,5,FALSE))</f>
        <v/>
      </c>
      <c r="AK205" s="270" t="str">
        <f>IF($AF205="","",VLOOKUP($AF205,NANS取り込みシート!$A:$P,6,FALSE))</f>
        <v/>
      </c>
      <c r="AL205" s="270" t="str">
        <f>IF($AF205="","",VLOOKUP($AF205,NANS取り込みシート!$A:$P,7,FALSE))</f>
        <v/>
      </c>
      <c r="AM205" s="270"/>
      <c r="AN205" s="270" t="str">
        <f>IF($AF205="","",VLOOKUP($AF205,NANS取り込みシート!$A:$P,9,FALSE))</f>
        <v/>
      </c>
      <c r="AO205" s="270" t="str">
        <f>IF($AF205="","",VLOOKUP($AF205,NANS取り込みシート!$A:$P,10,FALSE))</f>
        <v/>
      </c>
      <c r="AP205" s="270" t="str">
        <f>IF($AF205="","",VLOOKUP($AF205,NANS取り込みシート!$A:$P,11,FALSE))</f>
        <v/>
      </c>
      <c r="AQ205" s="270" t="str">
        <f>IF($AF205="","",VLOOKUP($AF205,NANS取り込みシート!$A:$P,12,FALSE))</f>
        <v/>
      </c>
      <c r="AR205" s="270" t="str">
        <f>IF($AF205="","",VLOOKUP($AF205,NANS取り込みシート!$A:$P,13,FALSE))</f>
        <v/>
      </c>
      <c r="AS205" s="271" t="str">
        <f>IF($AF205="","",VLOOKUP($AF205,NANS取り込みシート!$A:$P,14,FALSE))</f>
        <v/>
      </c>
      <c r="AT205" s="178" t="str">
        <f>IF($AF205="","",VLOOKUP($AF205,NANS取り込みシート!$A:$P,15,FALSE))</f>
        <v/>
      </c>
      <c r="AU205" s="265" t="str">
        <f>IF($AF205="","",VLOOKUP($AF205,NANS取り込みシート!$A:$P,16,FALSE))</f>
        <v/>
      </c>
      <c r="AV205" s="270" t="str">
        <f>IF(データとりまとめシート!$E224="","",データとりまとめシート!$E224)</f>
        <v/>
      </c>
      <c r="AW205" s="272" t="str">
        <f>IF(データとりまとめシート!$G224="","",データとりまとめシート!$G224)</f>
        <v/>
      </c>
      <c r="AX205" s="270"/>
      <c r="AY205" s="270"/>
      <c r="AZ205" s="270" t="str">
        <f>IF(データとりまとめシート!$I224="","",データとりまとめシート!$I224)</f>
        <v/>
      </c>
      <c r="BA205" s="272" t="str">
        <f>IF(データとりまとめシート!$K224="","",データとりまとめシート!$K224)</f>
        <v/>
      </c>
      <c r="BB205" s="270"/>
      <c r="BC205" s="270"/>
      <c r="BD205" s="178" t="str">
        <f>IF($AF205="","",IF(COUNTIF(データとりまとめシート!$B$12:$B$17,NANS取り込みシート!$AF205)=1,データとりまとめシート!$W$24,IF(COUNTIF(データとりまとめシート!$B$3:$B$8,NANS取り込みシート!$AF205)=1,データとりまとめシート!$W$25,IF(COUNTIF(データとりまとめシート!$H$12:$H$17,NANS取り込みシート!$AF205)=1,データとりまとめシート!$W$26,IF(COUNTIF(データとりまとめシート!$H$3:$H$8,NANS取り込みシート!$AF205)=1,データとりまとめシート!$W$27,"")))))</f>
        <v/>
      </c>
      <c r="BE205" s="264" t="str">
        <f>IF(BD205=データとりまとめシート!$W$24,IF(データとりまとめシート!$E$12="","",データとりまとめシート!$E$12),"")&amp;IF(BD205=データとりまとめシート!$W$25,IF(データとりまとめシート!$E$3="","",データとりまとめシート!$E$3),"")&amp;IF(BD205=データとりまとめシート!$W$26,IF(データとりまとめシート!$K$12="","",データとりまとめシート!$K$12),"")&amp;IF(BD205=データとりまとめシート!$W$27,IF(データとりまとめシート!$K$3="","",データとりまとめシート!$K$3),"")</f>
        <v/>
      </c>
      <c r="BF205" s="270" t="str">
        <f t="shared" si="36"/>
        <v/>
      </c>
      <c r="BG205" s="270" t="str">
        <f t="shared" si="37"/>
        <v/>
      </c>
    </row>
    <row r="206" spans="1:59">
      <c r="A206" s="178" t="str">
        <f>IF(選手情報入力シート!A206="","",選手情報入力シート!A206)</f>
        <v/>
      </c>
      <c r="B206" s="178" t="str">
        <f>IF($A206="","",所属情報入力シート!$A$2)</f>
        <v/>
      </c>
      <c r="C206" s="178"/>
      <c r="D206" s="178"/>
      <c r="E206" s="178" t="str">
        <f>IF($A206="","",VLOOKUP($A206,選手情報入力シート!$A$3:$M$246,2,FALSE))</f>
        <v/>
      </c>
      <c r="F206" s="178" t="str">
        <f>IF($A206="","",VLOOKUP($A206,選手情報入力シート!$A$3:$M$246,3,FALSE)&amp;" "&amp;VLOOKUP($A206,選手情報入力シート!$A$3:$M$246,4,FALSE))</f>
        <v/>
      </c>
      <c r="G206" s="178" t="str">
        <f>IF($A206="","",ASC(VLOOKUP($A206,選手情報入力シート!$A$3:$M$246,5,FALSE)))</f>
        <v/>
      </c>
      <c r="H206" s="178"/>
      <c r="I206" s="178" t="str">
        <f>IF($A206="","",ASC(VLOOKUP($A206,選手情報入力シート!$A$3:$M$246,6,FALSE)))</f>
        <v/>
      </c>
      <c r="J206" s="178" t="str">
        <f>IF($A206="","",VLOOKUP($A206,選手情報入力シート!$A$3:$M$246,7,FALSE))</f>
        <v/>
      </c>
      <c r="K206" s="178" t="str">
        <f>IF($A206="","",VLOOKUP($A206,選手情報入力シート!$A$3:$M$246,8,FALSE))</f>
        <v/>
      </c>
      <c r="L206" s="178" t="str">
        <f>IF($A206="","",VLOOKUP($A206,選手情報入力シート!$A$3:$M$246,9,FALSE))</f>
        <v/>
      </c>
      <c r="M206" s="178" t="str">
        <f>IF($A206="","",YEAR(VLOOKUP($A206,選手情報入力シート!$A$3:$M$246,10,FALSE)))</f>
        <v/>
      </c>
      <c r="N206" s="265" t="str">
        <f>IF($A206="","",IF(MONTH(VLOOKUP($A206,選手情報入力シート!$A$3:$M$246,10,FALSE))&lt;10,"0"&amp;MONTH(VLOOKUP($A206,選手情報入力シート!$A$3:$M$246,10,FALSE))*100+DAY(VLOOKUP($A206,選手情報入力シート!$A$3:$M$246,10,FALSE)),MONTH(VLOOKUP($A206,選手情報入力シート!$A$3:$M$246,10,FALSE))*100+DAY(VLOOKUP($A206,選手情報入力シート!$A$3:$M$246,10,FALSE))))</f>
        <v/>
      </c>
      <c r="O206" s="178" t="str">
        <f>IF($A206="","",VLOOKUP($A206,選手情報入力シート!$A$3:$M$246,12,FALSE))</f>
        <v/>
      </c>
      <c r="P206" s="178" t="str">
        <f>IF($A206="","",VLOOKUP($A206,選手情報入力シート!$A$3:$M$246,11,FALSE))</f>
        <v/>
      </c>
      <c r="AF206" s="270" t="str">
        <f>IF(データとりまとめシート!P15="","",データとりまとめシート!P15)</f>
        <v/>
      </c>
      <c r="AG206" s="270" t="str">
        <f>IF($AF206="","",VLOOKUP($AF206,NANS取り込みシート!$A:$P,2,FALSE))</f>
        <v/>
      </c>
      <c r="AH206" s="270"/>
      <c r="AI206" s="270"/>
      <c r="AJ206" s="270" t="str">
        <f>IF($AF206="","",VLOOKUP($AF206,NANS取り込みシート!$A:$P,5,FALSE))</f>
        <v/>
      </c>
      <c r="AK206" s="270" t="str">
        <f>IF($AF206="","",VLOOKUP($AF206,NANS取り込みシート!$A:$P,6,FALSE))</f>
        <v/>
      </c>
      <c r="AL206" s="270" t="str">
        <f>IF($AF206="","",VLOOKUP($AF206,NANS取り込みシート!$A:$P,7,FALSE))</f>
        <v/>
      </c>
      <c r="AM206" s="270"/>
      <c r="AN206" s="270" t="str">
        <f>IF($AF206="","",VLOOKUP($AF206,NANS取り込みシート!$A:$P,9,FALSE))</f>
        <v/>
      </c>
      <c r="AO206" s="270" t="str">
        <f>IF($AF206="","",VLOOKUP($AF206,NANS取り込みシート!$A:$P,10,FALSE))</f>
        <v/>
      </c>
      <c r="AP206" s="270" t="str">
        <f>IF($AF206="","",VLOOKUP($AF206,NANS取り込みシート!$A:$P,11,FALSE))</f>
        <v/>
      </c>
      <c r="AQ206" s="270" t="str">
        <f>IF($AF206="","",VLOOKUP($AF206,NANS取り込みシート!$A:$P,12,FALSE))</f>
        <v/>
      </c>
      <c r="AR206" s="270" t="str">
        <f>IF($AF206="","",VLOOKUP($AF206,NANS取り込みシート!$A:$P,13,FALSE))</f>
        <v/>
      </c>
      <c r="AS206" s="271" t="str">
        <f>IF($AF206="","",VLOOKUP($AF206,NANS取り込みシート!$A:$P,14,FALSE))</f>
        <v/>
      </c>
      <c r="AT206" s="178" t="str">
        <f>IF($AF206="","",VLOOKUP($AF206,NANS取り込みシート!$A:$P,15,FALSE))</f>
        <v/>
      </c>
      <c r="AU206" s="265" t="str">
        <f>IF($AF206="","",VLOOKUP($AF206,NANS取り込みシート!$A:$P,16,FALSE))</f>
        <v/>
      </c>
      <c r="AV206" s="270" t="str">
        <f>IF(データとりまとめシート!$E225="","",データとりまとめシート!$E225)</f>
        <v/>
      </c>
      <c r="AW206" s="272" t="str">
        <f>IF(データとりまとめシート!$G225="","",データとりまとめシート!$G225)</f>
        <v/>
      </c>
      <c r="AX206" s="270"/>
      <c r="AY206" s="270"/>
      <c r="AZ206" s="270" t="str">
        <f>IF(データとりまとめシート!$I225="","",データとりまとめシート!$I225)</f>
        <v/>
      </c>
      <c r="BA206" s="272" t="str">
        <f>IF(データとりまとめシート!$K225="","",データとりまとめシート!$K225)</f>
        <v/>
      </c>
      <c r="BB206" s="270"/>
      <c r="BC206" s="270"/>
      <c r="BD206" s="178" t="str">
        <f>IF($AF206="","",IF(COUNTIF(データとりまとめシート!$B$12:$B$17,NANS取り込みシート!$AF206)=1,データとりまとめシート!$W$24,IF(COUNTIF(データとりまとめシート!$B$3:$B$8,NANS取り込みシート!$AF206)=1,データとりまとめシート!$W$25,IF(COUNTIF(データとりまとめシート!$H$12:$H$17,NANS取り込みシート!$AF206)=1,データとりまとめシート!$W$26,IF(COUNTIF(データとりまとめシート!$H$3:$H$8,NANS取り込みシート!$AF206)=1,データとりまとめシート!$W$27,"")))))</f>
        <v/>
      </c>
      <c r="BE206" s="264" t="str">
        <f>IF(BD206=データとりまとめシート!$W$24,IF(データとりまとめシート!$E$12="","",データとりまとめシート!$E$12),"")&amp;IF(BD206=データとりまとめシート!$W$25,IF(データとりまとめシート!$E$3="","",データとりまとめシート!$E$3),"")&amp;IF(BD206=データとりまとめシート!$W$26,IF(データとりまとめシート!$K$12="","",データとりまとめシート!$K$12),"")&amp;IF(BD206=データとりまとめシート!$W$27,IF(データとりまとめシート!$K$3="","",データとりまとめシート!$K$3),"")</f>
        <v/>
      </c>
      <c r="BF206" s="270" t="str">
        <f t="shared" si="36"/>
        <v/>
      </c>
      <c r="BG206" s="270" t="str">
        <f t="shared" si="37"/>
        <v/>
      </c>
    </row>
    <row r="207" spans="1:59">
      <c r="A207" s="178" t="str">
        <f>IF(選手情報入力シート!A207="","",選手情報入力シート!A207)</f>
        <v/>
      </c>
      <c r="B207" s="178" t="str">
        <f>IF($A207="","",所属情報入力シート!$A$2)</f>
        <v/>
      </c>
      <c r="C207" s="178"/>
      <c r="D207" s="178"/>
      <c r="E207" s="178" t="str">
        <f>IF($A207="","",VLOOKUP($A207,選手情報入力シート!$A$3:$M$246,2,FALSE))</f>
        <v/>
      </c>
      <c r="F207" s="178" t="str">
        <f>IF($A207="","",VLOOKUP($A207,選手情報入力シート!$A$3:$M$246,3,FALSE)&amp;" "&amp;VLOOKUP($A207,選手情報入力シート!$A$3:$M$246,4,FALSE))</f>
        <v/>
      </c>
      <c r="G207" s="178" t="str">
        <f>IF($A207="","",ASC(VLOOKUP($A207,選手情報入力シート!$A$3:$M$246,5,FALSE)))</f>
        <v/>
      </c>
      <c r="H207" s="178"/>
      <c r="I207" s="178" t="str">
        <f>IF($A207="","",ASC(VLOOKUP($A207,選手情報入力シート!$A$3:$M$246,6,FALSE)))</f>
        <v/>
      </c>
      <c r="J207" s="178" t="str">
        <f>IF($A207="","",VLOOKUP($A207,選手情報入力シート!$A$3:$M$246,7,FALSE))</f>
        <v/>
      </c>
      <c r="K207" s="178" t="str">
        <f>IF($A207="","",VLOOKUP($A207,選手情報入力シート!$A$3:$M$246,8,FALSE))</f>
        <v/>
      </c>
      <c r="L207" s="178" t="str">
        <f>IF($A207="","",VLOOKUP($A207,選手情報入力シート!$A$3:$M$246,9,FALSE))</f>
        <v/>
      </c>
      <c r="M207" s="178" t="str">
        <f>IF($A207="","",YEAR(VLOOKUP($A207,選手情報入力シート!$A$3:$M$246,10,FALSE)))</f>
        <v/>
      </c>
      <c r="N207" s="265" t="str">
        <f>IF($A207="","",IF(MONTH(VLOOKUP($A207,選手情報入力シート!$A$3:$M$246,10,FALSE))&lt;10,"0"&amp;MONTH(VLOOKUP($A207,選手情報入力シート!$A$3:$M$246,10,FALSE))*100+DAY(VLOOKUP($A207,選手情報入力シート!$A$3:$M$246,10,FALSE)),MONTH(VLOOKUP($A207,選手情報入力シート!$A$3:$M$246,10,FALSE))*100+DAY(VLOOKUP($A207,選手情報入力シート!$A$3:$M$246,10,FALSE))))</f>
        <v/>
      </c>
      <c r="O207" s="178" t="str">
        <f>IF($A207="","",VLOOKUP($A207,選手情報入力シート!$A$3:$M$246,12,FALSE))</f>
        <v/>
      </c>
      <c r="P207" s="178" t="str">
        <f>IF($A207="","",VLOOKUP($A207,選手情報入力シート!$A$3:$M$246,11,FALSE))</f>
        <v/>
      </c>
      <c r="AF207" s="270" t="str">
        <f>IF(データとりまとめシート!P16="","",データとりまとめシート!P16)</f>
        <v/>
      </c>
      <c r="AG207" s="270" t="str">
        <f>IF($AF207="","",VLOOKUP($AF207,NANS取り込みシート!$A:$P,2,FALSE))</f>
        <v/>
      </c>
      <c r="AH207" s="270"/>
      <c r="AI207" s="270"/>
      <c r="AJ207" s="270" t="str">
        <f>IF($AF207="","",VLOOKUP($AF207,NANS取り込みシート!$A:$P,5,FALSE))</f>
        <v/>
      </c>
      <c r="AK207" s="270" t="str">
        <f>IF($AF207="","",VLOOKUP($AF207,NANS取り込みシート!$A:$P,6,FALSE))</f>
        <v/>
      </c>
      <c r="AL207" s="270" t="str">
        <f>IF($AF207="","",VLOOKUP($AF207,NANS取り込みシート!$A:$P,7,FALSE))</f>
        <v/>
      </c>
      <c r="AM207" s="270"/>
      <c r="AN207" s="270" t="str">
        <f>IF($AF207="","",VLOOKUP($AF207,NANS取り込みシート!$A:$P,9,FALSE))</f>
        <v/>
      </c>
      <c r="AO207" s="270" t="str">
        <f>IF($AF207="","",VLOOKUP($AF207,NANS取り込みシート!$A:$P,10,FALSE))</f>
        <v/>
      </c>
      <c r="AP207" s="270" t="str">
        <f>IF($AF207="","",VLOOKUP($AF207,NANS取り込みシート!$A:$P,11,FALSE))</f>
        <v/>
      </c>
      <c r="AQ207" s="270" t="str">
        <f>IF($AF207="","",VLOOKUP($AF207,NANS取り込みシート!$A:$P,12,FALSE))</f>
        <v/>
      </c>
      <c r="AR207" s="270" t="str">
        <f>IF($AF207="","",VLOOKUP($AF207,NANS取り込みシート!$A:$P,13,FALSE))</f>
        <v/>
      </c>
      <c r="AS207" s="271" t="str">
        <f>IF($AF207="","",VLOOKUP($AF207,NANS取り込みシート!$A:$P,14,FALSE))</f>
        <v/>
      </c>
      <c r="AT207" s="178" t="str">
        <f>IF($AF207="","",VLOOKUP($AF207,NANS取り込みシート!$A:$P,15,FALSE))</f>
        <v/>
      </c>
      <c r="AU207" s="265" t="str">
        <f>IF($AF207="","",VLOOKUP($AF207,NANS取り込みシート!$A:$P,16,FALSE))</f>
        <v/>
      </c>
      <c r="AV207" s="270" t="str">
        <f>IF(データとりまとめシート!$E226="","",データとりまとめシート!$E226)</f>
        <v/>
      </c>
      <c r="AW207" s="272" t="str">
        <f>IF(データとりまとめシート!$G226="","",データとりまとめシート!$G226)</f>
        <v/>
      </c>
      <c r="AX207" s="270"/>
      <c r="AY207" s="270"/>
      <c r="AZ207" s="270" t="str">
        <f>IF(データとりまとめシート!$I226="","",データとりまとめシート!$I226)</f>
        <v/>
      </c>
      <c r="BA207" s="272" t="str">
        <f>IF(データとりまとめシート!$K226="","",データとりまとめシート!$K226)</f>
        <v/>
      </c>
      <c r="BB207" s="270"/>
      <c r="BC207" s="270"/>
      <c r="BD207" s="178" t="str">
        <f>IF($AF207="","",IF(COUNTIF(データとりまとめシート!$B$12:$B$17,NANS取り込みシート!$AF207)=1,データとりまとめシート!$W$24,IF(COUNTIF(データとりまとめシート!$B$3:$B$8,NANS取り込みシート!$AF207)=1,データとりまとめシート!$W$25,IF(COUNTIF(データとりまとめシート!$H$12:$H$17,NANS取り込みシート!$AF207)=1,データとりまとめシート!$W$26,IF(COUNTIF(データとりまとめシート!$H$3:$H$8,NANS取り込みシート!$AF207)=1,データとりまとめシート!$W$27,"")))))</f>
        <v/>
      </c>
      <c r="BE207" s="264" t="str">
        <f>IF(BD207=データとりまとめシート!$W$24,IF(データとりまとめシート!$E$12="","",データとりまとめシート!$E$12),"")&amp;IF(BD207=データとりまとめシート!$W$25,IF(データとりまとめシート!$E$3="","",データとりまとめシート!$E$3),"")&amp;IF(BD207=データとりまとめシート!$W$26,IF(データとりまとめシート!$K$12="","",データとりまとめシート!$K$12),"")&amp;IF(BD207=データとりまとめシート!$W$27,IF(データとりまとめシート!$K$3="","",データとりまとめシート!$K$3),"")</f>
        <v/>
      </c>
      <c r="BF207" s="270" t="str">
        <f t="shared" si="36"/>
        <v/>
      </c>
      <c r="BG207" s="270" t="str">
        <f t="shared" si="37"/>
        <v/>
      </c>
    </row>
    <row r="208" spans="1:59">
      <c r="A208" s="178" t="str">
        <f>IF(選手情報入力シート!A208="","",選手情報入力シート!A208)</f>
        <v/>
      </c>
      <c r="B208" s="178" t="str">
        <f>IF($A208="","",所属情報入力シート!$A$2)</f>
        <v/>
      </c>
      <c r="C208" s="178"/>
      <c r="D208" s="178"/>
      <c r="E208" s="178" t="str">
        <f>IF($A208="","",VLOOKUP($A208,選手情報入力シート!$A$3:$M$246,2,FALSE))</f>
        <v/>
      </c>
      <c r="F208" s="178" t="str">
        <f>IF($A208="","",VLOOKUP($A208,選手情報入力シート!$A$3:$M$246,3,FALSE)&amp;" "&amp;VLOOKUP($A208,選手情報入力シート!$A$3:$M$246,4,FALSE))</f>
        <v/>
      </c>
      <c r="G208" s="178" t="str">
        <f>IF($A208="","",ASC(VLOOKUP($A208,選手情報入力シート!$A$3:$M$246,5,FALSE)))</f>
        <v/>
      </c>
      <c r="H208" s="178"/>
      <c r="I208" s="178" t="str">
        <f>IF($A208="","",ASC(VLOOKUP($A208,選手情報入力シート!$A$3:$M$246,6,FALSE)))</f>
        <v/>
      </c>
      <c r="J208" s="178" t="str">
        <f>IF($A208="","",VLOOKUP($A208,選手情報入力シート!$A$3:$M$246,7,FALSE))</f>
        <v/>
      </c>
      <c r="K208" s="178" t="str">
        <f>IF($A208="","",VLOOKUP($A208,選手情報入力シート!$A$3:$M$246,8,FALSE))</f>
        <v/>
      </c>
      <c r="L208" s="178" t="str">
        <f>IF($A208="","",VLOOKUP($A208,選手情報入力シート!$A$3:$M$246,9,FALSE))</f>
        <v/>
      </c>
      <c r="M208" s="178" t="str">
        <f>IF($A208="","",YEAR(VLOOKUP($A208,選手情報入力シート!$A$3:$M$246,10,FALSE)))</f>
        <v/>
      </c>
      <c r="N208" s="265" t="str">
        <f>IF($A208="","",IF(MONTH(VLOOKUP($A208,選手情報入力シート!$A$3:$M$246,10,FALSE))&lt;10,"0"&amp;MONTH(VLOOKUP($A208,選手情報入力シート!$A$3:$M$246,10,FALSE))*100+DAY(VLOOKUP($A208,選手情報入力シート!$A$3:$M$246,10,FALSE)),MONTH(VLOOKUP($A208,選手情報入力シート!$A$3:$M$246,10,FALSE))*100+DAY(VLOOKUP($A208,選手情報入力シート!$A$3:$M$246,10,FALSE))))</f>
        <v/>
      </c>
      <c r="O208" s="178" t="str">
        <f>IF($A208="","",VLOOKUP($A208,選手情報入力シート!$A$3:$M$246,12,FALSE))</f>
        <v/>
      </c>
      <c r="P208" s="178" t="str">
        <f>IF($A208="","",VLOOKUP($A208,選手情報入力シート!$A$3:$M$246,11,FALSE))</f>
        <v/>
      </c>
      <c r="AF208" s="270" t="str">
        <f>IF(データとりまとめシート!P17="","",データとりまとめシート!P17)</f>
        <v/>
      </c>
      <c r="AG208" s="270" t="str">
        <f>IF($AF208="","",VLOOKUP($AF208,NANS取り込みシート!$A:$P,2,FALSE))</f>
        <v/>
      </c>
      <c r="AH208" s="270"/>
      <c r="AI208" s="270"/>
      <c r="AJ208" s="270" t="str">
        <f>IF($AF208="","",VLOOKUP($AF208,NANS取り込みシート!$A:$P,5,FALSE))</f>
        <v/>
      </c>
      <c r="AK208" s="270" t="str">
        <f>IF($AF208="","",VLOOKUP($AF208,NANS取り込みシート!$A:$P,6,FALSE))</f>
        <v/>
      </c>
      <c r="AL208" s="270" t="str">
        <f>IF($AF208="","",VLOOKUP($AF208,NANS取り込みシート!$A:$P,7,FALSE))</f>
        <v/>
      </c>
      <c r="AM208" s="270"/>
      <c r="AN208" s="270" t="str">
        <f>IF($AF208="","",VLOOKUP($AF208,NANS取り込みシート!$A:$P,9,FALSE))</f>
        <v/>
      </c>
      <c r="AO208" s="270" t="str">
        <f>IF($AF208="","",VLOOKUP($AF208,NANS取り込みシート!$A:$P,10,FALSE))</f>
        <v/>
      </c>
      <c r="AP208" s="270" t="str">
        <f>IF($AF208="","",VLOOKUP($AF208,NANS取り込みシート!$A:$P,11,FALSE))</f>
        <v/>
      </c>
      <c r="AQ208" s="270" t="str">
        <f>IF($AF208="","",VLOOKUP($AF208,NANS取り込みシート!$A:$P,12,FALSE))</f>
        <v/>
      </c>
      <c r="AR208" s="270" t="str">
        <f>IF($AF208="","",VLOOKUP($AF208,NANS取り込みシート!$A:$P,13,FALSE))</f>
        <v/>
      </c>
      <c r="AS208" s="271" t="str">
        <f>IF($AF208="","",VLOOKUP($AF208,NANS取り込みシート!$A:$P,14,FALSE))</f>
        <v/>
      </c>
      <c r="AT208" s="178" t="str">
        <f>IF($AF208="","",VLOOKUP($AF208,NANS取り込みシート!$A:$P,15,FALSE))</f>
        <v/>
      </c>
      <c r="AU208" s="265" t="str">
        <f>IF($AF208="","",VLOOKUP($AF208,NANS取り込みシート!$A:$P,16,FALSE))</f>
        <v/>
      </c>
      <c r="AV208" s="270" t="str">
        <f>IF(データとりまとめシート!$E227="","",データとりまとめシート!$E227)</f>
        <v/>
      </c>
      <c r="AW208" s="272" t="str">
        <f>IF(データとりまとめシート!$G227="","",データとりまとめシート!$G227)</f>
        <v/>
      </c>
      <c r="AX208" s="270"/>
      <c r="AY208" s="270"/>
      <c r="AZ208" s="270" t="str">
        <f>IF(データとりまとめシート!$I227="","",データとりまとめシート!$I227)</f>
        <v/>
      </c>
      <c r="BA208" s="272" t="str">
        <f>IF(データとりまとめシート!$K227="","",データとりまとめシート!$K227)</f>
        <v/>
      </c>
      <c r="BB208" s="270"/>
      <c r="BC208" s="270"/>
      <c r="BD208" s="178" t="str">
        <f>IF($AF208="","",IF(COUNTIF(データとりまとめシート!$B$12:$B$17,NANS取り込みシート!$AF208)=1,データとりまとめシート!$W$24,IF(COUNTIF(データとりまとめシート!$B$3:$B$8,NANS取り込みシート!$AF208)=1,データとりまとめシート!$W$25,IF(COUNTIF(データとりまとめシート!$H$12:$H$17,NANS取り込みシート!$AF208)=1,データとりまとめシート!$W$26,IF(COUNTIF(データとりまとめシート!$H$3:$H$8,NANS取り込みシート!$AF208)=1,データとりまとめシート!$W$27,"")))))</f>
        <v/>
      </c>
      <c r="BE208" s="264" t="str">
        <f>IF(BD208=データとりまとめシート!$W$24,IF(データとりまとめシート!$E$12="","",データとりまとめシート!$E$12),"")&amp;IF(BD208=データとりまとめシート!$W$25,IF(データとりまとめシート!$E$3="","",データとりまとめシート!$E$3),"")&amp;IF(BD208=データとりまとめシート!$W$26,IF(データとりまとめシート!$K$12="","",データとりまとめシート!$K$12),"")&amp;IF(BD208=データとりまとめシート!$W$27,IF(データとりまとめシート!$K$3="","",データとりまとめシート!$K$3),"")</f>
        <v/>
      </c>
      <c r="BF208" s="270" t="str">
        <f t="shared" si="36"/>
        <v/>
      </c>
      <c r="BG208" s="270" t="str">
        <f t="shared" si="37"/>
        <v/>
      </c>
    </row>
    <row r="209" spans="1:59">
      <c r="A209" s="178" t="str">
        <f>IF(選手情報入力シート!A209="","",選手情報入力シート!A209)</f>
        <v/>
      </c>
      <c r="B209" s="178" t="str">
        <f>IF($A209="","",所属情報入力シート!$A$2)</f>
        <v/>
      </c>
      <c r="C209" s="178"/>
      <c r="D209" s="178"/>
      <c r="E209" s="178" t="str">
        <f>IF($A209="","",VLOOKUP($A209,選手情報入力シート!$A$3:$M$246,2,FALSE))</f>
        <v/>
      </c>
      <c r="F209" s="178" t="str">
        <f>IF($A209="","",VLOOKUP($A209,選手情報入力シート!$A$3:$M$246,3,FALSE)&amp;" "&amp;VLOOKUP($A209,選手情報入力シート!$A$3:$M$246,4,FALSE))</f>
        <v/>
      </c>
      <c r="G209" s="178" t="str">
        <f>IF($A209="","",ASC(VLOOKUP($A209,選手情報入力シート!$A$3:$M$246,5,FALSE)))</f>
        <v/>
      </c>
      <c r="H209" s="178"/>
      <c r="I209" s="178" t="str">
        <f>IF($A209="","",ASC(VLOOKUP($A209,選手情報入力シート!$A$3:$M$246,6,FALSE)))</f>
        <v/>
      </c>
      <c r="J209" s="178" t="str">
        <f>IF($A209="","",VLOOKUP($A209,選手情報入力シート!$A$3:$M$246,7,FALSE))</f>
        <v/>
      </c>
      <c r="K209" s="178" t="str">
        <f>IF($A209="","",VLOOKUP($A209,選手情報入力シート!$A$3:$M$246,8,FALSE))</f>
        <v/>
      </c>
      <c r="L209" s="178" t="str">
        <f>IF($A209="","",VLOOKUP($A209,選手情報入力シート!$A$3:$M$246,9,FALSE))</f>
        <v/>
      </c>
      <c r="M209" s="178" t="str">
        <f>IF($A209="","",YEAR(VLOOKUP($A209,選手情報入力シート!$A$3:$M$246,10,FALSE)))</f>
        <v/>
      </c>
      <c r="N209" s="265" t="str">
        <f>IF($A209="","",IF(MONTH(VLOOKUP($A209,選手情報入力シート!$A$3:$M$246,10,FALSE))&lt;10,"0"&amp;MONTH(VLOOKUP($A209,選手情報入力シート!$A$3:$M$246,10,FALSE))*100+DAY(VLOOKUP($A209,選手情報入力シート!$A$3:$M$246,10,FALSE)),MONTH(VLOOKUP($A209,選手情報入力シート!$A$3:$M$246,10,FALSE))*100+DAY(VLOOKUP($A209,選手情報入力シート!$A$3:$M$246,10,FALSE))))</f>
        <v/>
      </c>
      <c r="O209" s="178" t="str">
        <f>IF($A209="","",VLOOKUP($A209,選手情報入力シート!$A$3:$M$246,12,FALSE))</f>
        <v/>
      </c>
      <c r="P209" s="178" t="str">
        <f>IF($A209="","",VLOOKUP($A209,選手情報入力シート!$A$3:$M$246,11,FALSE))</f>
        <v/>
      </c>
      <c r="AF209" s="270" t="str">
        <f>IF(データとりまとめシート!P3="","",データとりまとめシート!P3)</f>
        <v/>
      </c>
      <c r="AG209" s="270" t="str">
        <f>IF($AF209="","",VLOOKUP($AF209,NANS取り込みシート!$A:$P,2,FALSE))</f>
        <v/>
      </c>
      <c r="AH209" s="270"/>
      <c r="AI209" s="270"/>
      <c r="AJ209" s="270" t="str">
        <f>IF($AF209="","",VLOOKUP($AF209,NANS取り込みシート!$A:$P,5,FALSE))</f>
        <v/>
      </c>
      <c r="AK209" s="270" t="str">
        <f>IF($AF209="","",VLOOKUP($AF209,NANS取り込みシート!$A:$P,6,FALSE))</f>
        <v/>
      </c>
      <c r="AL209" s="270" t="str">
        <f>IF($AF209="","",VLOOKUP($AF209,NANS取り込みシート!$A:$P,7,FALSE))</f>
        <v/>
      </c>
      <c r="AM209" s="270"/>
      <c r="AN209" s="270" t="str">
        <f>IF($AF209="","",VLOOKUP($AF209,NANS取り込みシート!$A:$P,9,FALSE))</f>
        <v/>
      </c>
      <c r="AO209" s="270" t="str">
        <f>IF($AF209="","",VLOOKUP($AF209,NANS取り込みシート!$A:$P,10,FALSE))</f>
        <v/>
      </c>
      <c r="AP209" s="270" t="str">
        <f>IF($AF209="","",VLOOKUP($AF209,NANS取り込みシート!$A:$P,11,FALSE))</f>
        <v/>
      </c>
      <c r="AQ209" s="270" t="str">
        <f>IF($AF209="","",VLOOKUP($AF209,NANS取り込みシート!$A:$P,12,FALSE))</f>
        <v/>
      </c>
      <c r="AR209" s="270" t="str">
        <f>IF($AF209="","",VLOOKUP($AF209,NANS取り込みシート!$A:$P,13,FALSE))</f>
        <v/>
      </c>
      <c r="AS209" s="271" t="str">
        <f>IF($AF209="","",VLOOKUP($AF209,NANS取り込みシート!$A:$P,14,FALSE))</f>
        <v/>
      </c>
      <c r="AT209" s="178" t="str">
        <f>IF($AF209="","",VLOOKUP($AF209,NANS取り込みシート!$A:$P,15,FALSE))</f>
        <v/>
      </c>
      <c r="AU209" s="265" t="str">
        <f>IF($AF209="","",VLOOKUP($AF209,NANS取り込みシート!$A:$P,16,FALSE))</f>
        <v/>
      </c>
      <c r="AV209" s="270" t="str">
        <f>IF(データとりまとめシート!$E228="","",データとりまとめシート!$E228)</f>
        <v/>
      </c>
      <c r="AW209" s="272" t="str">
        <f>IF(データとりまとめシート!$G228="","",データとりまとめシート!$G228)</f>
        <v/>
      </c>
      <c r="AX209" s="270"/>
      <c r="AY209" s="270"/>
      <c r="AZ209" s="270" t="str">
        <f>IF(データとりまとめシート!$I228="","",データとりまとめシート!$I228)</f>
        <v/>
      </c>
      <c r="BA209" s="272" t="str">
        <f>IF(データとりまとめシート!$K228="","",データとりまとめシート!$K228)</f>
        <v/>
      </c>
      <c r="BB209" s="270"/>
      <c r="BC209" s="270"/>
      <c r="BD209" s="178" t="str">
        <f>IF($AF209="","",IF(COUNTIF(データとりまとめシート!$B$12:$B$17,NANS取り込みシート!$AF209)=1,データとりまとめシート!$W$24,IF(COUNTIF(データとりまとめシート!$B$3:$B$8,NANS取り込みシート!$AF209)=1,データとりまとめシート!$W$25,IF(COUNTIF(データとりまとめシート!$H$12:$H$17,NANS取り込みシート!$AF209)=1,データとりまとめシート!$W$26,IF(COUNTIF(データとりまとめシート!$H$3:$H$8,NANS取り込みシート!$AF209)=1,データとりまとめシート!$W$27,"")))))</f>
        <v/>
      </c>
      <c r="BE209" s="264" t="str">
        <f>IF(BD209=データとりまとめシート!$W$24,IF(データとりまとめシート!$E$12="","",データとりまとめシート!$E$12),"")&amp;IF(BD209=データとりまとめシート!$W$25,IF(データとりまとめシート!$E$3="","",データとりまとめシート!$E$3),"")&amp;IF(BD209=データとりまとめシート!$W$26,IF(データとりまとめシート!$K$12="","",データとりまとめシート!$K$12),"")&amp;IF(BD209=データとりまとめシート!$W$27,IF(データとりまとめシート!$K$3="","",データとりまとめシート!$K$3),"")</f>
        <v/>
      </c>
      <c r="BF209" s="270" t="str">
        <f t="shared" si="36"/>
        <v/>
      </c>
      <c r="BG209" s="270" t="str">
        <f t="shared" si="37"/>
        <v/>
      </c>
    </row>
    <row r="210" spans="1:59">
      <c r="A210" s="178" t="str">
        <f>IF(選手情報入力シート!A210="","",選手情報入力シート!A210)</f>
        <v/>
      </c>
      <c r="B210" s="178" t="str">
        <f>IF($A210="","",所属情報入力シート!$A$2)</f>
        <v/>
      </c>
      <c r="C210" s="178"/>
      <c r="D210" s="178"/>
      <c r="E210" s="178" t="str">
        <f>IF($A210="","",VLOOKUP($A210,選手情報入力シート!$A$3:$M$246,2,FALSE))</f>
        <v/>
      </c>
      <c r="F210" s="178" t="str">
        <f>IF($A210="","",VLOOKUP($A210,選手情報入力シート!$A$3:$M$246,3,FALSE)&amp;" "&amp;VLOOKUP($A210,選手情報入力シート!$A$3:$M$246,4,FALSE))</f>
        <v/>
      </c>
      <c r="G210" s="178" t="str">
        <f>IF($A210="","",ASC(VLOOKUP($A210,選手情報入力シート!$A$3:$M$246,5,FALSE)))</f>
        <v/>
      </c>
      <c r="H210" s="178"/>
      <c r="I210" s="178" t="str">
        <f>IF($A210="","",ASC(VLOOKUP($A210,選手情報入力シート!$A$3:$M$246,6,FALSE)))</f>
        <v/>
      </c>
      <c r="J210" s="178" t="str">
        <f>IF($A210="","",VLOOKUP($A210,選手情報入力シート!$A$3:$M$246,7,FALSE))</f>
        <v/>
      </c>
      <c r="K210" s="178" t="str">
        <f>IF($A210="","",VLOOKUP($A210,選手情報入力シート!$A$3:$M$246,8,FALSE))</f>
        <v/>
      </c>
      <c r="L210" s="178" t="str">
        <f>IF($A210="","",VLOOKUP($A210,選手情報入力シート!$A$3:$M$246,9,FALSE))</f>
        <v/>
      </c>
      <c r="M210" s="178" t="str">
        <f>IF($A210="","",YEAR(VLOOKUP($A210,選手情報入力シート!$A$3:$M$246,10,FALSE)))</f>
        <v/>
      </c>
      <c r="N210" s="265" t="str">
        <f>IF($A210="","",IF(MONTH(VLOOKUP($A210,選手情報入力シート!$A$3:$M$246,10,FALSE))&lt;10,"0"&amp;MONTH(VLOOKUP($A210,選手情報入力シート!$A$3:$M$246,10,FALSE))*100+DAY(VLOOKUP($A210,選手情報入力シート!$A$3:$M$246,10,FALSE)),MONTH(VLOOKUP($A210,選手情報入力シート!$A$3:$M$246,10,FALSE))*100+DAY(VLOOKUP($A210,選手情報入力シート!$A$3:$M$246,10,FALSE))))</f>
        <v/>
      </c>
      <c r="O210" s="178" t="str">
        <f>IF($A210="","",VLOOKUP($A210,選手情報入力シート!$A$3:$M$246,12,FALSE))</f>
        <v/>
      </c>
      <c r="P210" s="178" t="str">
        <f>IF($A210="","",VLOOKUP($A210,選手情報入力シート!$A$3:$M$246,11,FALSE))</f>
        <v/>
      </c>
      <c r="AF210" s="270" t="str">
        <f>IF(データとりまとめシート!P4="","",データとりまとめシート!P4)</f>
        <v/>
      </c>
      <c r="AG210" s="270" t="str">
        <f>IF($AF210="","",VLOOKUP($AF210,NANS取り込みシート!$A:$P,2,FALSE))</f>
        <v/>
      </c>
      <c r="AH210" s="270"/>
      <c r="AI210" s="270"/>
      <c r="AJ210" s="270" t="str">
        <f>IF($AF210="","",VLOOKUP($AF210,NANS取り込みシート!$A:$P,5,FALSE))</f>
        <v/>
      </c>
      <c r="AK210" s="270" t="str">
        <f>IF($AF210="","",VLOOKUP($AF210,NANS取り込みシート!$A:$P,6,FALSE))</f>
        <v/>
      </c>
      <c r="AL210" s="270" t="str">
        <f>IF($AF210="","",VLOOKUP($AF210,NANS取り込みシート!$A:$P,7,FALSE))</f>
        <v/>
      </c>
      <c r="AM210" s="270"/>
      <c r="AN210" s="270" t="str">
        <f>IF($AF210="","",VLOOKUP($AF210,NANS取り込みシート!$A:$P,9,FALSE))</f>
        <v/>
      </c>
      <c r="AO210" s="270" t="str">
        <f>IF($AF210="","",VLOOKUP($AF210,NANS取り込みシート!$A:$P,10,FALSE))</f>
        <v/>
      </c>
      <c r="AP210" s="270" t="str">
        <f>IF($AF210="","",VLOOKUP($AF210,NANS取り込みシート!$A:$P,11,FALSE))</f>
        <v/>
      </c>
      <c r="AQ210" s="270" t="str">
        <f>IF($AF210="","",VLOOKUP($AF210,NANS取り込みシート!$A:$P,12,FALSE))</f>
        <v/>
      </c>
      <c r="AR210" s="270" t="str">
        <f>IF($AF210="","",VLOOKUP($AF210,NANS取り込みシート!$A:$P,13,FALSE))</f>
        <v/>
      </c>
      <c r="AS210" s="271" t="str">
        <f>IF($AF210="","",VLOOKUP($AF210,NANS取り込みシート!$A:$P,14,FALSE))</f>
        <v/>
      </c>
      <c r="AT210" s="178" t="str">
        <f>IF($AF210="","",VLOOKUP($AF210,NANS取り込みシート!$A:$P,15,FALSE))</f>
        <v/>
      </c>
      <c r="AU210" s="265" t="str">
        <f>IF($AF210="","",VLOOKUP($AF210,NANS取り込みシート!$A:$P,16,FALSE))</f>
        <v/>
      </c>
      <c r="AV210" s="270" t="str">
        <f>IF(データとりまとめシート!$E229="","",データとりまとめシート!$E229)</f>
        <v/>
      </c>
      <c r="AW210" s="272" t="str">
        <f>IF(データとりまとめシート!$G229="","",データとりまとめシート!$G229)</f>
        <v/>
      </c>
      <c r="AX210" s="270"/>
      <c r="AY210" s="270"/>
      <c r="AZ210" s="270" t="str">
        <f>IF(データとりまとめシート!$I229="","",データとりまとめシート!$I229)</f>
        <v/>
      </c>
      <c r="BA210" s="272" t="str">
        <f>IF(データとりまとめシート!$K229="","",データとりまとめシート!$K229)</f>
        <v/>
      </c>
      <c r="BB210" s="270"/>
      <c r="BC210" s="270"/>
      <c r="BD210" s="178" t="str">
        <f>IF($AF210="","",IF(COUNTIF(データとりまとめシート!$B$12:$B$17,NANS取り込みシート!$AF210)=1,データとりまとめシート!$W$24,IF(COUNTIF(データとりまとめシート!$B$3:$B$8,NANS取り込みシート!$AF210)=1,データとりまとめシート!$W$25,IF(COUNTIF(データとりまとめシート!$H$12:$H$17,NANS取り込みシート!$AF210)=1,データとりまとめシート!$W$26,IF(COUNTIF(データとりまとめシート!$H$3:$H$8,NANS取り込みシート!$AF210)=1,データとりまとめシート!$W$27,"")))))</f>
        <v/>
      </c>
      <c r="BE210" s="264" t="str">
        <f>IF(BD210=データとりまとめシート!$W$24,IF(データとりまとめシート!$E$12="","",データとりまとめシート!$E$12),"")&amp;IF(BD210=データとりまとめシート!$W$25,IF(データとりまとめシート!$E$3="","",データとりまとめシート!$E$3),"")&amp;IF(BD210=データとりまとめシート!$W$26,IF(データとりまとめシート!$K$12="","",データとりまとめシート!$K$12),"")&amp;IF(BD210=データとりまとめシート!$W$27,IF(データとりまとめシート!$K$3="","",データとりまとめシート!$K$3),"")</f>
        <v/>
      </c>
      <c r="BF210" s="270" t="str">
        <f t="shared" si="36"/>
        <v/>
      </c>
      <c r="BG210" s="270" t="str">
        <f t="shared" si="37"/>
        <v/>
      </c>
    </row>
    <row r="211" spans="1:59">
      <c r="A211" s="178" t="str">
        <f>IF(選手情報入力シート!A211="","",選手情報入力シート!A211)</f>
        <v/>
      </c>
      <c r="B211" s="178" t="str">
        <f>IF($A211="","",所属情報入力シート!$A$2)</f>
        <v/>
      </c>
      <c r="C211" s="178"/>
      <c r="D211" s="178"/>
      <c r="E211" s="178" t="str">
        <f>IF($A211="","",VLOOKUP($A211,選手情報入力シート!$A$3:$M$246,2,FALSE))</f>
        <v/>
      </c>
      <c r="F211" s="178" t="str">
        <f>IF($A211="","",VLOOKUP($A211,選手情報入力シート!$A$3:$M$246,3,FALSE)&amp;" "&amp;VLOOKUP($A211,選手情報入力シート!$A$3:$M$246,4,FALSE))</f>
        <v/>
      </c>
      <c r="G211" s="178" t="str">
        <f>IF($A211="","",ASC(VLOOKUP($A211,選手情報入力シート!$A$3:$M$246,5,FALSE)))</f>
        <v/>
      </c>
      <c r="H211" s="178"/>
      <c r="I211" s="178" t="str">
        <f>IF($A211="","",ASC(VLOOKUP($A211,選手情報入力シート!$A$3:$M$246,6,FALSE)))</f>
        <v/>
      </c>
      <c r="J211" s="178" t="str">
        <f>IF($A211="","",VLOOKUP($A211,選手情報入力シート!$A$3:$M$246,7,FALSE))</f>
        <v/>
      </c>
      <c r="K211" s="178" t="str">
        <f>IF($A211="","",VLOOKUP($A211,選手情報入力シート!$A$3:$M$246,8,FALSE))</f>
        <v/>
      </c>
      <c r="L211" s="178" t="str">
        <f>IF($A211="","",VLOOKUP($A211,選手情報入力シート!$A$3:$M$246,9,FALSE))</f>
        <v/>
      </c>
      <c r="M211" s="178" t="str">
        <f>IF($A211="","",YEAR(VLOOKUP($A211,選手情報入力シート!$A$3:$M$246,10,FALSE)))</f>
        <v/>
      </c>
      <c r="N211" s="265" t="str">
        <f>IF($A211="","",IF(MONTH(VLOOKUP($A211,選手情報入力シート!$A$3:$M$246,10,FALSE))&lt;10,"0"&amp;MONTH(VLOOKUP($A211,選手情報入力シート!$A$3:$M$246,10,FALSE))*100+DAY(VLOOKUP($A211,選手情報入力シート!$A$3:$M$246,10,FALSE)),MONTH(VLOOKUP($A211,選手情報入力シート!$A$3:$M$246,10,FALSE))*100+DAY(VLOOKUP($A211,選手情報入力シート!$A$3:$M$246,10,FALSE))))</f>
        <v/>
      </c>
      <c r="O211" s="178" t="str">
        <f>IF($A211="","",VLOOKUP($A211,選手情報入力シート!$A$3:$M$246,12,FALSE))</f>
        <v/>
      </c>
      <c r="P211" s="178" t="str">
        <f>IF($A211="","",VLOOKUP($A211,選手情報入力シート!$A$3:$M$246,11,FALSE))</f>
        <v/>
      </c>
      <c r="AF211" s="270" t="str">
        <f>IF(データとりまとめシート!P5="","",データとりまとめシート!P5)</f>
        <v/>
      </c>
      <c r="AG211" s="270" t="str">
        <f>IF($AF211="","",VLOOKUP($AF211,NANS取り込みシート!$A:$P,2,FALSE))</f>
        <v/>
      </c>
      <c r="AH211" s="270"/>
      <c r="AI211" s="270"/>
      <c r="AJ211" s="270" t="str">
        <f>IF($AF211="","",VLOOKUP($AF211,NANS取り込みシート!$A:$P,5,FALSE))</f>
        <v/>
      </c>
      <c r="AK211" s="270" t="str">
        <f>IF($AF211="","",VLOOKUP($AF211,NANS取り込みシート!$A:$P,6,FALSE))</f>
        <v/>
      </c>
      <c r="AL211" s="270" t="str">
        <f>IF($AF211="","",VLOOKUP($AF211,NANS取り込みシート!$A:$P,7,FALSE))</f>
        <v/>
      </c>
      <c r="AM211" s="270"/>
      <c r="AN211" s="270" t="str">
        <f>IF($AF211="","",VLOOKUP($AF211,NANS取り込みシート!$A:$P,9,FALSE))</f>
        <v/>
      </c>
      <c r="AO211" s="270" t="str">
        <f>IF($AF211="","",VLOOKUP($AF211,NANS取り込みシート!$A:$P,10,FALSE))</f>
        <v/>
      </c>
      <c r="AP211" s="270" t="str">
        <f>IF($AF211="","",VLOOKUP($AF211,NANS取り込みシート!$A:$P,11,FALSE))</f>
        <v/>
      </c>
      <c r="AQ211" s="270" t="str">
        <f>IF($AF211="","",VLOOKUP($AF211,NANS取り込みシート!$A:$P,12,FALSE))</f>
        <v/>
      </c>
      <c r="AR211" s="270" t="str">
        <f>IF($AF211="","",VLOOKUP($AF211,NANS取り込みシート!$A:$P,13,FALSE))</f>
        <v/>
      </c>
      <c r="AS211" s="271" t="str">
        <f>IF($AF211="","",VLOOKUP($AF211,NANS取り込みシート!$A:$P,14,FALSE))</f>
        <v/>
      </c>
      <c r="AT211" s="178" t="str">
        <f>IF($AF211="","",VLOOKUP($AF211,NANS取り込みシート!$A:$P,15,FALSE))</f>
        <v/>
      </c>
      <c r="AU211" s="265" t="str">
        <f>IF($AF211="","",VLOOKUP($AF211,NANS取り込みシート!$A:$P,16,FALSE))</f>
        <v/>
      </c>
      <c r="AV211" s="270" t="str">
        <f>IF(データとりまとめシート!$E230="","",データとりまとめシート!$E230)</f>
        <v/>
      </c>
      <c r="AW211" s="272" t="str">
        <f>IF(データとりまとめシート!$G230="","",データとりまとめシート!$G230)</f>
        <v/>
      </c>
      <c r="AX211" s="270"/>
      <c r="AY211" s="270"/>
      <c r="AZ211" s="270" t="str">
        <f>IF(データとりまとめシート!$I230="","",データとりまとめシート!$I230)</f>
        <v/>
      </c>
      <c r="BA211" s="272" t="str">
        <f>IF(データとりまとめシート!$K230="","",データとりまとめシート!$K230)</f>
        <v/>
      </c>
      <c r="BB211" s="270"/>
      <c r="BC211" s="270"/>
      <c r="BD211" s="178" t="str">
        <f>IF($AF211="","",IF(COUNTIF(データとりまとめシート!$B$12:$B$17,NANS取り込みシート!$AF211)=1,データとりまとめシート!$W$24,IF(COUNTIF(データとりまとめシート!$B$3:$B$8,NANS取り込みシート!$AF211)=1,データとりまとめシート!$W$25,IF(COUNTIF(データとりまとめシート!$H$12:$H$17,NANS取り込みシート!$AF211)=1,データとりまとめシート!$W$26,IF(COUNTIF(データとりまとめシート!$H$3:$H$8,NANS取り込みシート!$AF211)=1,データとりまとめシート!$W$27,"")))))</f>
        <v/>
      </c>
      <c r="BE211" s="264" t="str">
        <f>IF(BD211=データとりまとめシート!$W$24,IF(データとりまとめシート!$E$12="","",データとりまとめシート!$E$12),"")&amp;IF(BD211=データとりまとめシート!$W$25,IF(データとりまとめシート!$E$3="","",データとりまとめシート!$E$3),"")&amp;IF(BD211=データとりまとめシート!$W$26,IF(データとりまとめシート!$K$12="","",データとりまとめシート!$K$12),"")&amp;IF(BD211=データとりまとめシート!$W$27,IF(データとりまとめシート!$K$3="","",データとりまとめシート!$K$3),"")</f>
        <v/>
      </c>
      <c r="BF211" s="270" t="str">
        <f t="shared" si="36"/>
        <v/>
      </c>
      <c r="BG211" s="270" t="str">
        <f t="shared" si="37"/>
        <v/>
      </c>
    </row>
    <row r="212" spans="1:59">
      <c r="A212" s="178" t="str">
        <f>IF(選手情報入力シート!A212="","",選手情報入力シート!A212)</f>
        <v/>
      </c>
      <c r="B212" s="178" t="str">
        <f>IF($A212="","",所属情報入力シート!$A$2)</f>
        <v/>
      </c>
      <c r="C212" s="178"/>
      <c r="D212" s="178"/>
      <c r="E212" s="178" t="str">
        <f>IF($A212="","",VLOOKUP($A212,選手情報入力シート!$A$3:$M$246,2,FALSE))</f>
        <v/>
      </c>
      <c r="F212" s="178" t="str">
        <f>IF($A212="","",VLOOKUP($A212,選手情報入力シート!$A$3:$M$246,3,FALSE)&amp;" "&amp;VLOOKUP($A212,選手情報入力シート!$A$3:$M$246,4,FALSE))</f>
        <v/>
      </c>
      <c r="G212" s="178" t="str">
        <f>IF($A212="","",ASC(VLOOKUP($A212,選手情報入力シート!$A$3:$M$246,5,FALSE)))</f>
        <v/>
      </c>
      <c r="H212" s="178"/>
      <c r="I212" s="178" t="str">
        <f>IF($A212="","",ASC(VLOOKUP($A212,選手情報入力シート!$A$3:$M$246,6,FALSE)))</f>
        <v/>
      </c>
      <c r="J212" s="178" t="str">
        <f>IF($A212="","",VLOOKUP($A212,選手情報入力シート!$A$3:$M$246,7,FALSE))</f>
        <v/>
      </c>
      <c r="K212" s="178" t="str">
        <f>IF($A212="","",VLOOKUP($A212,選手情報入力シート!$A$3:$M$246,8,FALSE))</f>
        <v/>
      </c>
      <c r="L212" s="178" t="str">
        <f>IF($A212="","",VLOOKUP($A212,選手情報入力シート!$A$3:$M$246,9,FALSE))</f>
        <v/>
      </c>
      <c r="M212" s="178" t="str">
        <f>IF($A212="","",YEAR(VLOOKUP($A212,選手情報入力シート!$A$3:$M$246,10,FALSE)))</f>
        <v/>
      </c>
      <c r="N212" s="265" t="str">
        <f>IF($A212="","",IF(MONTH(VLOOKUP($A212,選手情報入力シート!$A$3:$M$246,10,FALSE))&lt;10,"0"&amp;MONTH(VLOOKUP($A212,選手情報入力シート!$A$3:$M$246,10,FALSE))*100+DAY(VLOOKUP($A212,選手情報入力シート!$A$3:$M$246,10,FALSE)),MONTH(VLOOKUP($A212,選手情報入力シート!$A$3:$M$246,10,FALSE))*100+DAY(VLOOKUP($A212,選手情報入力シート!$A$3:$M$246,10,FALSE))))</f>
        <v/>
      </c>
      <c r="O212" s="178" t="str">
        <f>IF($A212="","",VLOOKUP($A212,選手情報入力シート!$A$3:$M$246,12,FALSE))</f>
        <v/>
      </c>
      <c r="P212" s="178" t="str">
        <f>IF($A212="","",VLOOKUP($A212,選手情報入力シート!$A$3:$M$246,11,FALSE))</f>
        <v/>
      </c>
      <c r="AF212" s="270" t="str">
        <f>IF(データとりまとめシート!P6="","",データとりまとめシート!P6)</f>
        <v/>
      </c>
      <c r="AG212" s="270" t="str">
        <f>IF($AF212="","",VLOOKUP($AF212,NANS取り込みシート!$A:$P,2,FALSE))</f>
        <v/>
      </c>
      <c r="AH212" s="270"/>
      <c r="AI212" s="270"/>
      <c r="AJ212" s="270" t="str">
        <f>IF($AF212="","",VLOOKUP($AF212,NANS取り込みシート!$A:$P,5,FALSE))</f>
        <v/>
      </c>
      <c r="AK212" s="270" t="str">
        <f>IF($AF212="","",VLOOKUP($AF212,NANS取り込みシート!$A:$P,6,FALSE))</f>
        <v/>
      </c>
      <c r="AL212" s="270" t="str">
        <f>IF($AF212="","",VLOOKUP($AF212,NANS取り込みシート!$A:$P,7,FALSE))</f>
        <v/>
      </c>
      <c r="AM212" s="270"/>
      <c r="AN212" s="270" t="str">
        <f>IF($AF212="","",VLOOKUP($AF212,NANS取り込みシート!$A:$P,9,FALSE))</f>
        <v/>
      </c>
      <c r="AO212" s="270" t="str">
        <f>IF($AF212="","",VLOOKUP($AF212,NANS取り込みシート!$A:$P,10,FALSE))</f>
        <v/>
      </c>
      <c r="AP212" s="270" t="str">
        <f>IF($AF212="","",VLOOKUP($AF212,NANS取り込みシート!$A:$P,11,FALSE))</f>
        <v/>
      </c>
      <c r="AQ212" s="270" t="str">
        <f>IF($AF212="","",VLOOKUP($AF212,NANS取り込みシート!$A:$P,12,FALSE))</f>
        <v/>
      </c>
      <c r="AR212" s="270" t="str">
        <f>IF($AF212="","",VLOOKUP($AF212,NANS取り込みシート!$A:$P,13,FALSE))</f>
        <v/>
      </c>
      <c r="AS212" s="271" t="str">
        <f>IF($AF212="","",VLOOKUP($AF212,NANS取り込みシート!$A:$P,14,FALSE))</f>
        <v/>
      </c>
      <c r="AT212" s="178" t="str">
        <f>IF($AF212="","",VLOOKUP($AF212,NANS取り込みシート!$A:$P,15,FALSE))</f>
        <v/>
      </c>
      <c r="AU212" s="265" t="str">
        <f>IF($AF212="","",VLOOKUP($AF212,NANS取り込みシート!$A:$P,16,FALSE))</f>
        <v/>
      </c>
      <c r="AV212" s="270" t="str">
        <f>IF(データとりまとめシート!$E231="","",データとりまとめシート!$E231)</f>
        <v/>
      </c>
      <c r="AW212" s="272" t="str">
        <f>IF(データとりまとめシート!$G231="","",データとりまとめシート!$G231)</f>
        <v/>
      </c>
      <c r="AX212" s="270"/>
      <c r="AY212" s="270"/>
      <c r="AZ212" s="270" t="str">
        <f>IF(データとりまとめシート!$I231="","",データとりまとめシート!$I231)</f>
        <v/>
      </c>
      <c r="BA212" s="272" t="str">
        <f>IF(データとりまとめシート!$K231="","",データとりまとめシート!$K231)</f>
        <v/>
      </c>
      <c r="BB212" s="270"/>
      <c r="BC212" s="270"/>
      <c r="BD212" s="178" t="str">
        <f>IF($AF212="","",IF(COUNTIF(データとりまとめシート!$B$12:$B$17,NANS取り込みシート!$AF212)=1,データとりまとめシート!$W$24,IF(COUNTIF(データとりまとめシート!$B$3:$B$8,NANS取り込みシート!$AF212)=1,データとりまとめシート!$W$25,IF(COUNTIF(データとりまとめシート!$H$12:$H$17,NANS取り込みシート!$AF212)=1,データとりまとめシート!$W$26,IF(COUNTIF(データとりまとめシート!$H$3:$H$8,NANS取り込みシート!$AF212)=1,データとりまとめシート!$W$27,"")))))</f>
        <v/>
      </c>
      <c r="BE212" s="264" t="str">
        <f>IF(BD212=データとりまとめシート!$W$24,IF(データとりまとめシート!$E$12="","",データとりまとめシート!$E$12),"")&amp;IF(BD212=データとりまとめシート!$W$25,IF(データとりまとめシート!$E$3="","",データとりまとめシート!$E$3),"")&amp;IF(BD212=データとりまとめシート!$W$26,IF(データとりまとめシート!$K$12="","",データとりまとめシート!$K$12),"")&amp;IF(BD212=データとりまとめシート!$W$27,IF(データとりまとめシート!$K$3="","",データとりまとめシート!$K$3),"")</f>
        <v/>
      </c>
      <c r="BF212" s="270" t="str">
        <f t="shared" si="36"/>
        <v/>
      </c>
      <c r="BG212" s="270" t="str">
        <f t="shared" si="37"/>
        <v/>
      </c>
    </row>
    <row r="213" spans="1:59">
      <c r="N213"/>
      <c r="AF213" s="270" t="str">
        <f>IF(データとりまとめシート!P7="","",データとりまとめシート!P7)</f>
        <v/>
      </c>
      <c r="AG213" s="270" t="str">
        <f>IF($AF213="","",VLOOKUP($AF213,NANS取り込みシート!$A:$P,2,FALSE))</f>
        <v/>
      </c>
      <c r="AH213" s="270"/>
      <c r="AI213" s="270"/>
      <c r="AJ213" s="270" t="str">
        <f>IF($AF213="","",VLOOKUP($AF213,NANS取り込みシート!$A:$P,5,FALSE))</f>
        <v/>
      </c>
      <c r="AK213" s="270" t="str">
        <f>IF($AF213="","",VLOOKUP($AF213,NANS取り込みシート!$A:$P,6,FALSE))</f>
        <v/>
      </c>
      <c r="AL213" s="270" t="str">
        <f>IF($AF213="","",VLOOKUP($AF213,NANS取り込みシート!$A:$P,7,FALSE))</f>
        <v/>
      </c>
      <c r="AM213" s="270"/>
      <c r="AN213" s="270" t="str">
        <f>IF($AF213="","",VLOOKUP($AF213,NANS取り込みシート!$A:$P,9,FALSE))</f>
        <v/>
      </c>
      <c r="AO213" s="270" t="str">
        <f>IF($AF213="","",VLOOKUP($AF213,NANS取り込みシート!$A:$P,10,FALSE))</f>
        <v/>
      </c>
      <c r="AP213" s="270" t="str">
        <f>IF($AF213="","",VLOOKUP($AF213,NANS取り込みシート!$A:$P,11,FALSE))</f>
        <v/>
      </c>
      <c r="AQ213" s="270" t="str">
        <f>IF($AF213="","",VLOOKUP($AF213,NANS取り込みシート!$A:$P,12,FALSE))</f>
        <v/>
      </c>
      <c r="AR213" s="270" t="str">
        <f>IF($AF213="","",VLOOKUP($AF213,NANS取り込みシート!$A:$P,13,FALSE))</f>
        <v/>
      </c>
      <c r="AS213" s="271" t="str">
        <f>IF($AF213="","",VLOOKUP($AF213,NANS取り込みシート!$A:$P,14,FALSE))</f>
        <v/>
      </c>
      <c r="AT213" s="178" t="str">
        <f>IF($AF213="","",VLOOKUP($AF213,NANS取り込みシート!$A:$P,15,FALSE))</f>
        <v/>
      </c>
      <c r="AU213" s="265" t="str">
        <f>IF($AF213="","",VLOOKUP($AF213,NANS取り込みシート!$A:$P,16,FALSE))</f>
        <v/>
      </c>
      <c r="AV213" s="270" t="str">
        <f>IF(データとりまとめシート!$E232="","",データとりまとめシート!$E232)</f>
        <v/>
      </c>
      <c r="AW213" s="272" t="str">
        <f>IF(データとりまとめシート!$G232="","",データとりまとめシート!$G232)</f>
        <v/>
      </c>
      <c r="AX213" s="270"/>
      <c r="AY213" s="270"/>
      <c r="AZ213" s="270" t="str">
        <f>IF(データとりまとめシート!$I232="","",データとりまとめシート!$I232)</f>
        <v/>
      </c>
      <c r="BA213" s="272" t="str">
        <f>IF(データとりまとめシート!$K232="","",データとりまとめシート!$K232)</f>
        <v/>
      </c>
      <c r="BB213" s="270"/>
      <c r="BC213" s="270"/>
      <c r="BD213" s="178" t="str">
        <f>IF($AF213="","",IF(COUNTIF(データとりまとめシート!$B$12:$B$17,NANS取り込みシート!$AF213)=1,データとりまとめシート!$W$24,IF(COUNTIF(データとりまとめシート!$B$3:$B$8,NANS取り込みシート!$AF213)=1,データとりまとめシート!$W$25,IF(COUNTIF(データとりまとめシート!$H$12:$H$17,NANS取り込みシート!$AF213)=1,データとりまとめシート!$W$26,IF(COUNTIF(データとりまとめシート!$H$3:$H$8,NANS取り込みシート!$AF213)=1,データとりまとめシート!$W$27,"")))))</f>
        <v/>
      </c>
      <c r="BE213" s="264" t="str">
        <f>IF(BD213=データとりまとめシート!$W$24,IF(データとりまとめシート!$E$12="","",データとりまとめシート!$E$12),"")&amp;IF(BD213=データとりまとめシート!$W$25,IF(データとりまとめシート!$E$3="","",データとりまとめシート!$E$3),"")&amp;IF(BD213=データとりまとめシート!$W$26,IF(データとりまとめシート!$K$12="","",データとりまとめシート!$K$12),"")&amp;IF(BD213=データとりまとめシート!$W$27,IF(データとりまとめシート!$K$3="","",データとりまとめシート!$K$3),"")</f>
        <v/>
      </c>
      <c r="BF213" s="270" t="str">
        <f t="shared" si="36"/>
        <v/>
      </c>
      <c r="BG213" s="270" t="str">
        <f t="shared" si="37"/>
        <v/>
      </c>
    </row>
    <row r="214" spans="1:59">
      <c r="N214"/>
      <c r="AF214" s="270" t="str">
        <f>IF(データとりまとめシート!P8="","",データとりまとめシート!P8)</f>
        <v/>
      </c>
      <c r="AG214" s="270" t="str">
        <f>IF($AF214="","",VLOOKUP($AF214,NANS取り込みシート!$A:$P,2,FALSE))</f>
        <v/>
      </c>
      <c r="AH214" s="270"/>
      <c r="AI214" s="270"/>
      <c r="AJ214" s="270" t="str">
        <f>IF($AF214="","",VLOOKUP($AF214,NANS取り込みシート!$A:$P,5,FALSE))</f>
        <v/>
      </c>
      <c r="AK214" s="270" t="str">
        <f>IF($AF214="","",VLOOKUP($AF214,NANS取り込みシート!$A:$P,6,FALSE))</f>
        <v/>
      </c>
      <c r="AL214" s="270" t="str">
        <f>IF($AF214="","",VLOOKUP($AF214,NANS取り込みシート!$A:$P,7,FALSE))</f>
        <v/>
      </c>
      <c r="AM214" s="270"/>
      <c r="AN214" s="270" t="str">
        <f>IF($AF214="","",VLOOKUP($AF214,NANS取り込みシート!$A:$P,9,FALSE))</f>
        <v/>
      </c>
      <c r="AO214" s="270" t="str">
        <f>IF($AF214="","",VLOOKUP($AF214,NANS取り込みシート!$A:$P,10,FALSE))</f>
        <v/>
      </c>
      <c r="AP214" s="270" t="str">
        <f>IF($AF214="","",VLOOKUP($AF214,NANS取り込みシート!$A:$P,11,FALSE))</f>
        <v/>
      </c>
      <c r="AQ214" s="270" t="str">
        <f>IF($AF214="","",VLOOKUP($AF214,NANS取り込みシート!$A:$P,12,FALSE))</f>
        <v/>
      </c>
      <c r="AR214" s="270" t="str">
        <f>IF($AF214="","",VLOOKUP($AF214,NANS取り込みシート!$A:$P,13,FALSE))</f>
        <v/>
      </c>
      <c r="AS214" s="271" t="str">
        <f>IF($AF214="","",VLOOKUP($AF214,NANS取り込みシート!$A:$P,14,FALSE))</f>
        <v/>
      </c>
      <c r="AT214" s="178" t="str">
        <f>IF($AF214="","",VLOOKUP($AF214,NANS取り込みシート!$A:$P,15,FALSE))</f>
        <v/>
      </c>
      <c r="AU214" s="265" t="str">
        <f>IF($AF214="","",VLOOKUP($AF214,NANS取り込みシート!$A:$P,16,FALSE))</f>
        <v/>
      </c>
      <c r="AV214" s="270" t="str">
        <f>IF(データとりまとめシート!$E233="","",データとりまとめシート!$E233)</f>
        <v/>
      </c>
      <c r="AW214" s="272" t="str">
        <f>IF(データとりまとめシート!$G233="","",データとりまとめシート!$G233)</f>
        <v/>
      </c>
      <c r="AX214" s="270"/>
      <c r="AY214" s="270"/>
      <c r="AZ214" s="270" t="str">
        <f>IF(データとりまとめシート!$I233="","",データとりまとめシート!$I233)</f>
        <v/>
      </c>
      <c r="BA214" s="272" t="str">
        <f>IF(データとりまとめシート!$K233="","",データとりまとめシート!$K233)</f>
        <v/>
      </c>
      <c r="BB214" s="270"/>
      <c r="BC214" s="270"/>
      <c r="BD214" s="178" t="str">
        <f>IF($AF214="","",IF(COUNTIF(データとりまとめシート!$B$12:$B$17,NANS取り込みシート!$AF214)=1,データとりまとめシート!$W$24,IF(COUNTIF(データとりまとめシート!$B$3:$B$8,NANS取り込みシート!$AF214)=1,データとりまとめシート!$W$25,IF(COUNTIF(データとりまとめシート!$H$12:$H$17,NANS取り込みシート!$AF214)=1,データとりまとめシート!$W$26,IF(COUNTIF(データとりまとめシート!$H$3:$H$8,NANS取り込みシート!$AF214)=1,データとりまとめシート!$W$27,"")))))</f>
        <v/>
      </c>
      <c r="BE214" s="264" t="str">
        <f>IF(BD214=データとりまとめシート!$W$24,IF(データとりまとめシート!$E$12="","",データとりまとめシート!$E$12),"")&amp;IF(BD214=データとりまとめシート!$W$25,IF(データとりまとめシート!$E$3="","",データとりまとめシート!$E$3),"")&amp;IF(BD214=データとりまとめシート!$W$26,IF(データとりまとめシート!$K$12="","",データとりまとめシート!$K$12),"")&amp;IF(BD214=データとりまとめシート!$W$27,IF(データとりまとめシート!$K$3="","",データとりまとめシート!$K$3),"")</f>
        <v/>
      </c>
      <c r="BF214" s="270" t="str">
        <f t="shared" si="36"/>
        <v/>
      </c>
      <c r="BG214" s="270" t="str">
        <f t="shared" si="37"/>
        <v/>
      </c>
    </row>
    <row r="215" spans="1:59">
      <c r="N215"/>
      <c r="AF215" s="270" t="str">
        <f>IF(データとりまとめシート!U12="","",データとりまとめシート!U12)</f>
        <v/>
      </c>
      <c r="AG215" s="270" t="str">
        <f>IF($AF215="","",VLOOKUP($AF215,NANS取り込みシート!$A:$P,2,FALSE))</f>
        <v/>
      </c>
      <c r="AH215" s="270"/>
      <c r="AI215" s="270"/>
      <c r="AJ215" s="270" t="str">
        <f>IF($AF215="","",VLOOKUP($AF215,NANS取り込みシート!$A:$P,5,FALSE))</f>
        <v/>
      </c>
      <c r="AK215" s="270" t="str">
        <f>IF($AF215="","",VLOOKUP($AF215,NANS取り込みシート!$A:$P,6,FALSE))</f>
        <v/>
      </c>
      <c r="AL215" s="270" t="str">
        <f>IF($AF215="","",VLOOKUP($AF215,NANS取り込みシート!$A:$P,7,FALSE))</f>
        <v/>
      </c>
      <c r="AM215" s="270"/>
      <c r="AN215" s="270" t="str">
        <f>IF($AF215="","",VLOOKUP($AF215,NANS取り込みシート!$A:$P,9,FALSE))</f>
        <v/>
      </c>
      <c r="AO215" s="270" t="str">
        <f>IF($AF215="","",VLOOKUP($AF215,NANS取り込みシート!$A:$P,10,FALSE))</f>
        <v/>
      </c>
      <c r="AP215" s="270" t="str">
        <f>IF($AF215="","",VLOOKUP($AF215,NANS取り込みシート!$A:$P,11,FALSE))</f>
        <v/>
      </c>
      <c r="AQ215" s="270" t="str">
        <f>IF($AF215="","",VLOOKUP($AF215,NANS取り込みシート!$A:$P,12,FALSE))</f>
        <v/>
      </c>
      <c r="AR215" s="270" t="str">
        <f>IF($AF215="","",VLOOKUP($AF215,NANS取り込みシート!$A:$P,13,FALSE))</f>
        <v/>
      </c>
      <c r="AS215" s="271" t="str">
        <f>IF($AF215="","",VLOOKUP($AF215,NANS取り込みシート!$A:$P,14,FALSE))</f>
        <v/>
      </c>
      <c r="AT215" s="178" t="str">
        <f>IF($AF215="","",VLOOKUP($AF215,NANS取り込みシート!$A:$P,15,FALSE))</f>
        <v/>
      </c>
      <c r="AU215" s="265" t="str">
        <f>IF($AF215="","",VLOOKUP($AF215,NANS取り込みシート!$A:$P,16,FALSE))</f>
        <v/>
      </c>
      <c r="AV215" s="270" t="str">
        <f>IF(データとりまとめシート!$E234="","",データとりまとめシート!$E234)</f>
        <v/>
      </c>
      <c r="AW215" s="272" t="str">
        <f>IF(データとりまとめシート!$G234="","",データとりまとめシート!$G234)</f>
        <v/>
      </c>
      <c r="AX215" s="270"/>
      <c r="AY215" s="270"/>
      <c r="AZ215" s="270" t="str">
        <f>IF(データとりまとめシート!$I234="","",データとりまとめシート!$I234)</f>
        <v/>
      </c>
      <c r="BA215" s="272" t="str">
        <f>IF(データとりまとめシート!$K234="","",データとりまとめシート!$K234)</f>
        <v/>
      </c>
      <c r="BB215" s="270"/>
      <c r="BC215" s="270"/>
      <c r="BD215" s="178" t="str">
        <f>IF($AF215="","",IF(COUNTIF(データとりまとめシート!$B$12:$B$17,NANS取り込みシート!$AF215)=1,データとりまとめシート!$W$24,IF(COUNTIF(データとりまとめシート!$B$3:$B$8,NANS取り込みシート!$AF215)=1,データとりまとめシート!$W$25,IF(COUNTIF(データとりまとめシート!$H$12:$H$17,NANS取り込みシート!$AF215)=1,データとりまとめシート!$W$26,IF(COUNTIF(データとりまとめシート!$H$3:$H$8,NANS取り込みシート!$AF215)=1,データとりまとめシート!$W$27,"")))))</f>
        <v/>
      </c>
      <c r="BE215" s="264" t="str">
        <f>IF(BD215=データとりまとめシート!$W$24,IF(データとりまとめシート!$E$12="","",データとりまとめシート!$E$12),"")&amp;IF(BD215=データとりまとめシート!$W$25,IF(データとりまとめシート!$E$3="","",データとりまとめシート!$E$3),"")&amp;IF(BD215=データとりまとめシート!$W$26,IF(データとりまとめシート!$K$12="","",データとりまとめシート!$K$12),"")&amp;IF(BD215=データとりまとめシート!$W$27,IF(データとりまとめシート!$K$3="","",データとりまとめシート!$K$3),"")</f>
        <v/>
      </c>
      <c r="BF215" s="270" t="str">
        <f t="shared" si="36"/>
        <v/>
      </c>
      <c r="BG215" s="270" t="str">
        <f t="shared" si="37"/>
        <v/>
      </c>
    </row>
    <row r="216" spans="1:59">
      <c r="N216"/>
      <c r="AF216" s="270" t="str">
        <f>IF(データとりまとめシート!U13="","",データとりまとめシート!U13)</f>
        <v/>
      </c>
      <c r="AG216" s="270" t="str">
        <f>IF($AF216="","",VLOOKUP($AF216,NANS取り込みシート!$A:$P,2,FALSE))</f>
        <v/>
      </c>
      <c r="AH216" s="270"/>
      <c r="AI216" s="270"/>
      <c r="AJ216" s="270" t="str">
        <f>IF($AF216="","",VLOOKUP($AF216,NANS取り込みシート!$A:$P,5,FALSE))</f>
        <v/>
      </c>
      <c r="AK216" s="270" t="str">
        <f>IF($AF216="","",VLOOKUP($AF216,NANS取り込みシート!$A:$P,6,FALSE))</f>
        <v/>
      </c>
      <c r="AL216" s="270" t="str">
        <f>IF($AF216="","",VLOOKUP($AF216,NANS取り込みシート!$A:$P,7,FALSE))</f>
        <v/>
      </c>
      <c r="AM216" s="270"/>
      <c r="AN216" s="270" t="str">
        <f>IF($AF216="","",VLOOKUP($AF216,NANS取り込みシート!$A:$P,9,FALSE))</f>
        <v/>
      </c>
      <c r="AO216" s="270" t="str">
        <f>IF($AF216="","",VLOOKUP($AF216,NANS取り込みシート!$A:$P,10,FALSE))</f>
        <v/>
      </c>
      <c r="AP216" s="270" t="str">
        <f>IF($AF216="","",VLOOKUP($AF216,NANS取り込みシート!$A:$P,11,FALSE))</f>
        <v/>
      </c>
      <c r="AQ216" s="270" t="str">
        <f>IF($AF216="","",VLOOKUP($AF216,NANS取り込みシート!$A:$P,12,FALSE))</f>
        <v/>
      </c>
      <c r="AR216" s="270" t="str">
        <f>IF($AF216="","",VLOOKUP($AF216,NANS取り込みシート!$A:$P,13,FALSE))</f>
        <v/>
      </c>
      <c r="AS216" s="271" t="str">
        <f>IF($AF216="","",VLOOKUP($AF216,NANS取り込みシート!$A:$P,14,FALSE))</f>
        <v/>
      </c>
      <c r="AT216" s="178" t="str">
        <f>IF($AF216="","",VLOOKUP($AF216,NANS取り込みシート!$A:$P,15,FALSE))</f>
        <v/>
      </c>
      <c r="AU216" s="265" t="str">
        <f>IF($AF216="","",VLOOKUP($AF216,NANS取り込みシート!$A:$P,16,FALSE))</f>
        <v/>
      </c>
      <c r="AV216" s="270" t="str">
        <f>IF(データとりまとめシート!$E235="","",データとりまとめシート!$E235)</f>
        <v/>
      </c>
      <c r="AW216" s="272" t="str">
        <f>IF(データとりまとめシート!$G235="","",データとりまとめシート!$G235)</f>
        <v/>
      </c>
      <c r="AX216" s="270"/>
      <c r="AY216" s="270"/>
      <c r="AZ216" s="270" t="str">
        <f>IF(データとりまとめシート!$I235="","",データとりまとめシート!$I235)</f>
        <v/>
      </c>
      <c r="BA216" s="272" t="str">
        <f>IF(データとりまとめシート!$K235="","",データとりまとめシート!$K235)</f>
        <v/>
      </c>
      <c r="BB216" s="270"/>
      <c r="BC216" s="270"/>
      <c r="BD216" s="178" t="str">
        <f>IF($AF216="","",IF(COUNTIF(データとりまとめシート!$B$12:$B$17,NANS取り込みシート!$AF216)=1,データとりまとめシート!$W$24,IF(COUNTIF(データとりまとめシート!$B$3:$B$8,NANS取り込みシート!$AF216)=1,データとりまとめシート!$W$25,IF(COUNTIF(データとりまとめシート!$H$12:$H$17,NANS取り込みシート!$AF216)=1,データとりまとめシート!$W$26,IF(COUNTIF(データとりまとめシート!$H$3:$H$8,NANS取り込みシート!$AF216)=1,データとりまとめシート!$W$27,"")))))</f>
        <v/>
      </c>
      <c r="BE216" s="264" t="str">
        <f>IF(BD216=データとりまとめシート!$W$24,IF(データとりまとめシート!$E$12="","",データとりまとめシート!$E$12),"")&amp;IF(BD216=データとりまとめシート!$W$25,IF(データとりまとめシート!$E$3="","",データとりまとめシート!$E$3),"")&amp;IF(BD216=データとりまとめシート!$W$26,IF(データとりまとめシート!$K$12="","",データとりまとめシート!$K$12),"")&amp;IF(BD216=データとりまとめシート!$W$27,IF(データとりまとめシート!$K$3="","",データとりまとめシート!$K$3),"")</f>
        <v/>
      </c>
      <c r="BF216" s="270" t="str">
        <f t="shared" si="36"/>
        <v/>
      </c>
      <c r="BG216" s="270" t="str">
        <f t="shared" si="37"/>
        <v/>
      </c>
    </row>
    <row r="217" spans="1:59">
      <c r="N217"/>
      <c r="AF217" s="270" t="str">
        <f>IF(データとりまとめシート!U14="","",データとりまとめシート!U14)</f>
        <v/>
      </c>
      <c r="AG217" s="270" t="str">
        <f>IF($AF217="","",VLOOKUP($AF217,NANS取り込みシート!$A:$P,2,FALSE))</f>
        <v/>
      </c>
      <c r="AH217" s="270"/>
      <c r="AI217" s="270"/>
      <c r="AJ217" s="270" t="str">
        <f>IF($AF217="","",VLOOKUP($AF217,NANS取り込みシート!$A:$P,5,FALSE))</f>
        <v/>
      </c>
      <c r="AK217" s="270" t="str">
        <f>IF($AF217="","",VLOOKUP($AF217,NANS取り込みシート!$A:$P,6,FALSE))</f>
        <v/>
      </c>
      <c r="AL217" s="270" t="str">
        <f>IF($AF217="","",VLOOKUP($AF217,NANS取り込みシート!$A:$P,7,FALSE))</f>
        <v/>
      </c>
      <c r="AM217" s="270"/>
      <c r="AN217" s="270" t="str">
        <f>IF($AF217="","",VLOOKUP($AF217,NANS取り込みシート!$A:$P,9,FALSE))</f>
        <v/>
      </c>
      <c r="AO217" s="270" t="str">
        <f>IF($AF217="","",VLOOKUP($AF217,NANS取り込みシート!$A:$P,10,FALSE))</f>
        <v/>
      </c>
      <c r="AP217" s="270" t="str">
        <f>IF($AF217="","",VLOOKUP($AF217,NANS取り込みシート!$A:$P,11,FALSE))</f>
        <v/>
      </c>
      <c r="AQ217" s="270" t="str">
        <f>IF($AF217="","",VLOOKUP($AF217,NANS取り込みシート!$A:$P,12,FALSE))</f>
        <v/>
      </c>
      <c r="AR217" s="270" t="str">
        <f>IF($AF217="","",VLOOKUP($AF217,NANS取り込みシート!$A:$P,13,FALSE))</f>
        <v/>
      </c>
      <c r="AS217" s="271" t="str">
        <f>IF($AF217="","",VLOOKUP($AF217,NANS取り込みシート!$A:$P,14,FALSE))</f>
        <v/>
      </c>
      <c r="AT217" s="178" t="str">
        <f>IF($AF217="","",VLOOKUP($AF217,NANS取り込みシート!$A:$P,15,FALSE))</f>
        <v/>
      </c>
      <c r="AU217" s="265" t="str">
        <f>IF($AF217="","",VLOOKUP($AF217,NANS取り込みシート!$A:$P,16,FALSE))</f>
        <v/>
      </c>
      <c r="AV217" s="270" t="str">
        <f>IF(データとりまとめシート!$E236="","",データとりまとめシート!$E236)</f>
        <v/>
      </c>
      <c r="AW217" s="272" t="str">
        <f>IF(データとりまとめシート!$G236="","",データとりまとめシート!$G236)</f>
        <v/>
      </c>
      <c r="AX217" s="270"/>
      <c r="AY217" s="270"/>
      <c r="AZ217" s="270" t="str">
        <f>IF(データとりまとめシート!$I236="","",データとりまとめシート!$I236)</f>
        <v/>
      </c>
      <c r="BA217" s="272" t="str">
        <f>IF(データとりまとめシート!$K236="","",データとりまとめシート!$K236)</f>
        <v/>
      </c>
      <c r="BB217" s="270"/>
      <c r="BC217" s="270"/>
      <c r="BD217" s="178" t="str">
        <f>IF($AF217="","",IF(COUNTIF(データとりまとめシート!$B$12:$B$17,NANS取り込みシート!$AF217)=1,データとりまとめシート!$W$24,IF(COUNTIF(データとりまとめシート!$B$3:$B$8,NANS取り込みシート!$AF217)=1,データとりまとめシート!$W$25,IF(COUNTIF(データとりまとめシート!$H$12:$H$17,NANS取り込みシート!$AF217)=1,データとりまとめシート!$W$26,IF(COUNTIF(データとりまとめシート!$H$3:$H$8,NANS取り込みシート!$AF217)=1,データとりまとめシート!$W$27,"")))))</f>
        <v/>
      </c>
      <c r="BE217" s="264" t="str">
        <f>IF(BD217=データとりまとめシート!$W$24,IF(データとりまとめシート!$E$12="","",データとりまとめシート!$E$12),"")&amp;IF(BD217=データとりまとめシート!$W$25,IF(データとりまとめシート!$E$3="","",データとりまとめシート!$E$3),"")&amp;IF(BD217=データとりまとめシート!$W$26,IF(データとりまとめシート!$K$12="","",データとりまとめシート!$K$12),"")&amp;IF(BD217=データとりまとめシート!$W$27,IF(データとりまとめシート!$K$3="","",データとりまとめシート!$K$3),"")</f>
        <v/>
      </c>
      <c r="BF217" s="270" t="str">
        <f t="shared" si="36"/>
        <v/>
      </c>
      <c r="BG217" s="270" t="str">
        <f t="shared" si="37"/>
        <v/>
      </c>
    </row>
    <row r="218" spans="1:59">
      <c r="N218"/>
      <c r="AF218" s="270" t="str">
        <f>IF(データとりまとめシート!U15="","",データとりまとめシート!U15)</f>
        <v/>
      </c>
      <c r="AG218" s="270" t="str">
        <f>IF($AF218="","",VLOOKUP($AF218,NANS取り込みシート!$A:$P,2,FALSE))</f>
        <v/>
      </c>
      <c r="AH218" s="270"/>
      <c r="AI218" s="270"/>
      <c r="AJ218" s="270" t="str">
        <f>IF($AF218="","",VLOOKUP($AF218,NANS取り込みシート!$A:$P,5,FALSE))</f>
        <v/>
      </c>
      <c r="AK218" s="270" t="str">
        <f>IF($AF218="","",VLOOKUP($AF218,NANS取り込みシート!$A:$P,6,FALSE))</f>
        <v/>
      </c>
      <c r="AL218" s="270" t="str">
        <f>IF($AF218="","",VLOOKUP($AF218,NANS取り込みシート!$A:$P,7,FALSE))</f>
        <v/>
      </c>
      <c r="AM218" s="270"/>
      <c r="AN218" s="270" t="str">
        <f>IF($AF218="","",VLOOKUP($AF218,NANS取り込みシート!$A:$P,9,FALSE))</f>
        <v/>
      </c>
      <c r="AO218" s="270" t="str">
        <f>IF($AF218="","",VLOOKUP($AF218,NANS取り込みシート!$A:$P,10,FALSE))</f>
        <v/>
      </c>
      <c r="AP218" s="270" t="str">
        <f>IF($AF218="","",VLOOKUP($AF218,NANS取り込みシート!$A:$P,11,FALSE))</f>
        <v/>
      </c>
      <c r="AQ218" s="270" t="str">
        <f>IF($AF218="","",VLOOKUP($AF218,NANS取り込みシート!$A:$P,12,FALSE))</f>
        <v/>
      </c>
      <c r="AR218" s="270" t="str">
        <f>IF($AF218="","",VLOOKUP($AF218,NANS取り込みシート!$A:$P,13,FALSE))</f>
        <v/>
      </c>
      <c r="AS218" s="271" t="str">
        <f>IF($AF218="","",VLOOKUP($AF218,NANS取り込みシート!$A:$P,14,FALSE))</f>
        <v/>
      </c>
      <c r="AT218" s="178" t="str">
        <f>IF($AF218="","",VLOOKUP($AF218,NANS取り込みシート!$A:$P,15,FALSE))</f>
        <v/>
      </c>
      <c r="AU218" s="265" t="str">
        <f>IF($AF218="","",VLOOKUP($AF218,NANS取り込みシート!$A:$P,16,FALSE))</f>
        <v/>
      </c>
      <c r="AV218" s="270" t="str">
        <f>IF(データとりまとめシート!$E237="","",データとりまとめシート!$E237)</f>
        <v/>
      </c>
      <c r="AW218" s="272" t="str">
        <f>IF(データとりまとめシート!$G237="","",データとりまとめシート!$G237)</f>
        <v/>
      </c>
      <c r="AX218" s="270"/>
      <c r="AY218" s="270"/>
      <c r="AZ218" s="270" t="str">
        <f>IF(データとりまとめシート!$I237="","",データとりまとめシート!$I237)</f>
        <v/>
      </c>
      <c r="BA218" s="272" t="str">
        <f>IF(データとりまとめシート!$K237="","",データとりまとめシート!$K237)</f>
        <v/>
      </c>
      <c r="BB218" s="270"/>
      <c r="BC218" s="270"/>
      <c r="BD218" s="178" t="str">
        <f>IF($AF218="","",IF(COUNTIF(データとりまとめシート!$B$12:$B$17,NANS取り込みシート!$AF218)=1,データとりまとめシート!$W$24,IF(COUNTIF(データとりまとめシート!$B$3:$B$8,NANS取り込みシート!$AF218)=1,データとりまとめシート!$W$25,IF(COUNTIF(データとりまとめシート!$H$12:$H$17,NANS取り込みシート!$AF218)=1,データとりまとめシート!$W$26,IF(COUNTIF(データとりまとめシート!$H$3:$H$8,NANS取り込みシート!$AF218)=1,データとりまとめシート!$W$27,"")))))</f>
        <v/>
      </c>
      <c r="BE218" s="264" t="str">
        <f>IF(BD218=データとりまとめシート!$W$24,IF(データとりまとめシート!$E$12="","",データとりまとめシート!$E$12),"")&amp;IF(BD218=データとりまとめシート!$W$25,IF(データとりまとめシート!$E$3="","",データとりまとめシート!$E$3),"")&amp;IF(BD218=データとりまとめシート!$W$26,IF(データとりまとめシート!$K$12="","",データとりまとめシート!$K$12),"")&amp;IF(BD218=データとりまとめシート!$W$27,IF(データとりまとめシート!$K$3="","",データとりまとめシート!$K$3),"")</f>
        <v/>
      </c>
      <c r="BF218" s="270" t="str">
        <f t="shared" si="36"/>
        <v/>
      </c>
      <c r="BG218" s="270" t="str">
        <f t="shared" si="37"/>
        <v/>
      </c>
    </row>
    <row r="219" spans="1:59">
      <c r="N219"/>
      <c r="AF219" s="270" t="str">
        <f>IF(データとりまとめシート!U16="","",データとりまとめシート!U16)</f>
        <v/>
      </c>
      <c r="AG219" s="270" t="str">
        <f>IF($AF219="","",VLOOKUP($AF219,NANS取り込みシート!$A:$P,2,FALSE))</f>
        <v/>
      </c>
      <c r="AH219" s="270"/>
      <c r="AI219" s="270"/>
      <c r="AJ219" s="270" t="str">
        <f>IF($AF219="","",VLOOKUP($AF219,NANS取り込みシート!$A:$P,5,FALSE))</f>
        <v/>
      </c>
      <c r="AK219" s="270" t="str">
        <f>IF($AF219="","",VLOOKUP($AF219,NANS取り込みシート!$A:$P,6,FALSE))</f>
        <v/>
      </c>
      <c r="AL219" s="270" t="str">
        <f>IF($AF219="","",VLOOKUP($AF219,NANS取り込みシート!$A:$P,7,FALSE))</f>
        <v/>
      </c>
      <c r="AM219" s="270"/>
      <c r="AN219" s="270" t="str">
        <f>IF($AF219="","",VLOOKUP($AF219,NANS取り込みシート!$A:$P,9,FALSE))</f>
        <v/>
      </c>
      <c r="AO219" s="270" t="str">
        <f>IF($AF219="","",VLOOKUP($AF219,NANS取り込みシート!$A:$P,10,FALSE))</f>
        <v/>
      </c>
      <c r="AP219" s="270" t="str">
        <f>IF($AF219="","",VLOOKUP($AF219,NANS取り込みシート!$A:$P,11,FALSE))</f>
        <v/>
      </c>
      <c r="AQ219" s="270" t="str">
        <f>IF($AF219="","",VLOOKUP($AF219,NANS取り込みシート!$A:$P,12,FALSE))</f>
        <v/>
      </c>
      <c r="AR219" s="270" t="str">
        <f>IF($AF219="","",VLOOKUP($AF219,NANS取り込みシート!$A:$P,13,FALSE))</f>
        <v/>
      </c>
      <c r="AS219" s="271" t="str">
        <f>IF($AF219="","",VLOOKUP($AF219,NANS取り込みシート!$A:$P,14,FALSE))</f>
        <v/>
      </c>
      <c r="AT219" s="178" t="str">
        <f>IF($AF219="","",VLOOKUP($AF219,NANS取り込みシート!$A:$P,15,FALSE))</f>
        <v/>
      </c>
      <c r="AU219" s="265" t="str">
        <f>IF($AF219="","",VLOOKUP($AF219,NANS取り込みシート!$A:$P,16,FALSE))</f>
        <v/>
      </c>
      <c r="AV219" s="270" t="str">
        <f>IF(データとりまとめシート!$E238="","",データとりまとめシート!$E238)</f>
        <v/>
      </c>
      <c r="AW219" s="272" t="str">
        <f>IF(データとりまとめシート!$G238="","",データとりまとめシート!$G238)</f>
        <v/>
      </c>
      <c r="AX219" s="270"/>
      <c r="AY219" s="270"/>
      <c r="AZ219" s="270" t="str">
        <f>IF(データとりまとめシート!$I238="","",データとりまとめシート!$I238)</f>
        <v/>
      </c>
      <c r="BA219" s="272" t="str">
        <f>IF(データとりまとめシート!$K238="","",データとりまとめシート!$K238)</f>
        <v/>
      </c>
      <c r="BB219" s="270"/>
      <c r="BC219" s="270"/>
      <c r="BD219" s="178" t="str">
        <f>IF($AF219="","",IF(COUNTIF(データとりまとめシート!$B$12:$B$17,NANS取り込みシート!$AF219)=1,データとりまとめシート!$W$24,IF(COUNTIF(データとりまとめシート!$B$3:$B$8,NANS取り込みシート!$AF219)=1,データとりまとめシート!$W$25,IF(COUNTIF(データとりまとめシート!$H$12:$H$17,NANS取り込みシート!$AF219)=1,データとりまとめシート!$W$26,IF(COUNTIF(データとりまとめシート!$H$3:$H$8,NANS取り込みシート!$AF219)=1,データとりまとめシート!$W$27,"")))))</f>
        <v/>
      </c>
      <c r="BE219" s="264" t="str">
        <f>IF(BD219=データとりまとめシート!$W$24,IF(データとりまとめシート!$E$12="","",データとりまとめシート!$E$12),"")&amp;IF(BD219=データとりまとめシート!$W$25,IF(データとりまとめシート!$E$3="","",データとりまとめシート!$E$3),"")&amp;IF(BD219=データとりまとめシート!$W$26,IF(データとりまとめシート!$K$12="","",データとりまとめシート!$K$12),"")&amp;IF(BD219=データとりまとめシート!$W$27,IF(データとりまとめシート!$K$3="","",データとりまとめシート!$K$3),"")</f>
        <v/>
      </c>
      <c r="BF219" s="270" t="str">
        <f t="shared" si="36"/>
        <v/>
      </c>
      <c r="BG219" s="270" t="str">
        <f t="shared" si="37"/>
        <v/>
      </c>
    </row>
    <row r="220" spans="1:59">
      <c r="N220"/>
      <c r="AF220" s="270" t="str">
        <f>IF(データとりまとめシート!U17="","",データとりまとめシート!U17)</f>
        <v/>
      </c>
      <c r="AG220" s="270" t="str">
        <f>IF($AF220="","",VLOOKUP($AF220,NANS取り込みシート!$A:$P,2,FALSE))</f>
        <v/>
      </c>
      <c r="AH220" s="270"/>
      <c r="AI220" s="270"/>
      <c r="AJ220" s="270" t="str">
        <f>IF($AF220="","",VLOOKUP($AF220,NANS取り込みシート!$A:$P,5,FALSE))</f>
        <v/>
      </c>
      <c r="AK220" s="270" t="str">
        <f>IF($AF220="","",VLOOKUP($AF220,NANS取り込みシート!$A:$P,6,FALSE))</f>
        <v/>
      </c>
      <c r="AL220" s="270" t="str">
        <f>IF($AF220="","",VLOOKUP($AF220,NANS取り込みシート!$A:$P,7,FALSE))</f>
        <v/>
      </c>
      <c r="AM220" s="270"/>
      <c r="AN220" s="270" t="str">
        <f>IF($AF220="","",VLOOKUP($AF220,NANS取り込みシート!$A:$P,9,FALSE))</f>
        <v/>
      </c>
      <c r="AO220" s="270" t="str">
        <f>IF($AF220="","",VLOOKUP($AF220,NANS取り込みシート!$A:$P,10,FALSE))</f>
        <v/>
      </c>
      <c r="AP220" s="270" t="str">
        <f>IF($AF220="","",VLOOKUP($AF220,NANS取り込みシート!$A:$P,11,FALSE))</f>
        <v/>
      </c>
      <c r="AQ220" s="270" t="str">
        <f>IF($AF220="","",VLOOKUP($AF220,NANS取り込みシート!$A:$P,12,FALSE))</f>
        <v/>
      </c>
      <c r="AR220" s="270" t="str">
        <f>IF($AF220="","",VLOOKUP($AF220,NANS取り込みシート!$A:$P,13,FALSE))</f>
        <v/>
      </c>
      <c r="AS220" s="271" t="str">
        <f>IF($AF220="","",VLOOKUP($AF220,NANS取り込みシート!$A:$P,14,FALSE))</f>
        <v/>
      </c>
      <c r="AT220" s="178" t="str">
        <f>IF($AF220="","",VLOOKUP($AF220,NANS取り込みシート!$A:$P,15,FALSE))</f>
        <v/>
      </c>
      <c r="AU220" s="265" t="str">
        <f>IF($AF220="","",VLOOKUP($AF220,NANS取り込みシート!$A:$P,16,FALSE))</f>
        <v/>
      </c>
      <c r="AV220" s="270" t="str">
        <f>IF(データとりまとめシート!$E239="","",データとりまとめシート!$E239)</f>
        <v/>
      </c>
      <c r="AW220" s="272" t="str">
        <f>IF(データとりまとめシート!$G239="","",データとりまとめシート!$G239)</f>
        <v/>
      </c>
      <c r="AX220" s="270"/>
      <c r="AY220" s="270"/>
      <c r="AZ220" s="270" t="str">
        <f>IF(データとりまとめシート!$I239="","",データとりまとめシート!$I239)</f>
        <v/>
      </c>
      <c r="BA220" s="272" t="str">
        <f>IF(データとりまとめシート!$K239="","",データとりまとめシート!$K239)</f>
        <v/>
      </c>
      <c r="BB220" s="270"/>
      <c r="BC220" s="270"/>
      <c r="BD220" s="178" t="str">
        <f>IF($AF220="","",IF(COUNTIF(データとりまとめシート!$B$12:$B$17,NANS取り込みシート!$AF220)=1,データとりまとめシート!$W$24,IF(COUNTIF(データとりまとめシート!$B$3:$B$8,NANS取り込みシート!$AF220)=1,データとりまとめシート!$W$25,IF(COUNTIF(データとりまとめシート!$H$12:$H$17,NANS取り込みシート!$AF220)=1,データとりまとめシート!$W$26,IF(COUNTIF(データとりまとめシート!$H$3:$H$8,NANS取り込みシート!$AF220)=1,データとりまとめシート!$W$27,"")))))</f>
        <v/>
      </c>
      <c r="BE220" s="264" t="str">
        <f>IF(BD220=データとりまとめシート!$W$24,IF(データとりまとめシート!$E$12="","",データとりまとめシート!$E$12),"")&amp;IF(BD220=データとりまとめシート!$W$25,IF(データとりまとめシート!$E$3="","",データとりまとめシート!$E$3),"")&amp;IF(BD220=データとりまとめシート!$W$26,IF(データとりまとめシート!$K$12="","",データとりまとめシート!$K$12),"")&amp;IF(BD220=データとりまとめシート!$W$27,IF(データとりまとめシート!$K$3="","",データとりまとめシート!$K$3),"")</f>
        <v/>
      </c>
      <c r="BF220" s="270" t="str">
        <f t="shared" si="36"/>
        <v/>
      </c>
      <c r="BG220" s="270" t="str">
        <f t="shared" si="37"/>
        <v/>
      </c>
    </row>
    <row r="221" spans="1:59">
      <c r="N221"/>
      <c r="AF221" s="270" t="str">
        <f>IF(データとりまとめシート!U3="","",データとりまとめシート!U3)</f>
        <v/>
      </c>
      <c r="AG221" s="270" t="str">
        <f>IF($AF221="","",VLOOKUP($AF221,NANS取り込みシート!$A:$P,2,FALSE))</f>
        <v/>
      </c>
      <c r="AH221" s="270"/>
      <c r="AI221" s="270"/>
      <c r="AJ221" s="270" t="str">
        <f>IF($AF221="","",VLOOKUP($AF221,NANS取り込みシート!$A:$P,5,FALSE))</f>
        <v/>
      </c>
      <c r="AK221" s="270" t="str">
        <f>IF($AF221="","",VLOOKUP($AF221,NANS取り込みシート!$A:$P,6,FALSE))</f>
        <v/>
      </c>
      <c r="AL221" s="270" t="str">
        <f>IF($AF221="","",VLOOKUP($AF221,NANS取り込みシート!$A:$P,7,FALSE))</f>
        <v/>
      </c>
      <c r="AM221" s="270"/>
      <c r="AN221" s="270" t="str">
        <f>IF($AF221="","",VLOOKUP($AF221,NANS取り込みシート!$A:$P,9,FALSE))</f>
        <v/>
      </c>
      <c r="AO221" s="270" t="str">
        <f>IF($AF221="","",VLOOKUP($AF221,NANS取り込みシート!$A:$P,10,FALSE))</f>
        <v/>
      </c>
      <c r="AP221" s="270" t="str">
        <f>IF($AF221="","",VLOOKUP($AF221,NANS取り込みシート!$A:$P,11,FALSE))</f>
        <v/>
      </c>
      <c r="AQ221" s="270" t="str">
        <f>IF($AF221="","",VLOOKUP($AF221,NANS取り込みシート!$A:$P,12,FALSE))</f>
        <v/>
      </c>
      <c r="AR221" s="270" t="str">
        <f>IF($AF221="","",VLOOKUP($AF221,NANS取り込みシート!$A:$P,13,FALSE))</f>
        <v/>
      </c>
      <c r="AS221" s="271" t="str">
        <f>IF($AF221="","",VLOOKUP($AF221,NANS取り込みシート!$A:$P,14,FALSE))</f>
        <v/>
      </c>
      <c r="AT221" s="178" t="str">
        <f>IF($AF221="","",VLOOKUP($AF221,NANS取り込みシート!$A:$P,15,FALSE))</f>
        <v/>
      </c>
      <c r="AU221" s="265" t="str">
        <f>IF($AF221="","",VLOOKUP($AF221,NANS取り込みシート!$A:$P,16,FALSE))</f>
        <v/>
      </c>
      <c r="AV221" s="270" t="str">
        <f>IF(データとりまとめシート!$E240="","",データとりまとめシート!$E240)</f>
        <v/>
      </c>
      <c r="AW221" s="272" t="str">
        <f>IF(データとりまとめシート!$G240="","",データとりまとめシート!$G240)</f>
        <v/>
      </c>
      <c r="AX221" s="270"/>
      <c r="AY221" s="270"/>
      <c r="AZ221" s="270" t="str">
        <f>IF(データとりまとめシート!$I240="","",データとりまとめシート!$I240)</f>
        <v/>
      </c>
      <c r="BA221" s="272" t="str">
        <f>IF(データとりまとめシート!$K240="","",データとりまとめシート!$K240)</f>
        <v/>
      </c>
      <c r="BB221" s="270"/>
      <c r="BC221" s="270"/>
      <c r="BD221" s="178" t="str">
        <f>IF($AF221="","",IF(COUNTIF(データとりまとめシート!$B$12:$B$17,NANS取り込みシート!$AF221)=1,データとりまとめシート!$W$24,IF(COUNTIF(データとりまとめシート!$B$3:$B$8,NANS取り込みシート!$AF221)=1,データとりまとめシート!$W$25,IF(COUNTIF(データとりまとめシート!$H$12:$H$17,NANS取り込みシート!$AF221)=1,データとりまとめシート!$W$26,IF(COUNTIF(データとりまとめシート!$H$3:$H$8,NANS取り込みシート!$AF221)=1,データとりまとめシート!$W$27,"")))))</f>
        <v/>
      </c>
      <c r="BE221" s="264" t="str">
        <f>IF(BD221=データとりまとめシート!$W$24,IF(データとりまとめシート!$E$12="","",データとりまとめシート!$E$12),"")&amp;IF(BD221=データとりまとめシート!$W$25,IF(データとりまとめシート!$E$3="","",データとりまとめシート!$E$3),"")&amp;IF(BD221=データとりまとめシート!$W$26,IF(データとりまとめシート!$K$12="","",データとりまとめシート!$K$12),"")&amp;IF(BD221=データとりまとめシート!$W$27,IF(データとりまとめシート!$K$3="","",データとりまとめシート!$K$3),"")</f>
        <v/>
      </c>
      <c r="BF221" s="270" t="str">
        <f t="shared" si="36"/>
        <v/>
      </c>
      <c r="BG221" s="270" t="str">
        <f t="shared" si="37"/>
        <v/>
      </c>
    </row>
    <row r="222" spans="1:59">
      <c r="N222"/>
      <c r="AF222" s="270" t="str">
        <f>IF(データとりまとめシート!U4="","",データとりまとめシート!U4)</f>
        <v/>
      </c>
      <c r="AG222" s="270" t="str">
        <f>IF($AF222="","",VLOOKUP($AF222,NANS取り込みシート!$A:$P,2,FALSE))</f>
        <v/>
      </c>
      <c r="AH222" s="270"/>
      <c r="AI222" s="270"/>
      <c r="AJ222" s="270" t="str">
        <f>IF($AF222="","",VLOOKUP($AF222,NANS取り込みシート!$A:$P,5,FALSE))</f>
        <v/>
      </c>
      <c r="AK222" s="270" t="str">
        <f>IF($AF222="","",VLOOKUP($AF222,NANS取り込みシート!$A:$P,6,FALSE))</f>
        <v/>
      </c>
      <c r="AL222" s="270" t="str">
        <f>IF($AF222="","",VLOOKUP($AF222,NANS取り込みシート!$A:$P,7,FALSE))</f>
        <v/>
      </c>
      <c r="AM222" s="270"/>
      <c r="AN222" s="270" t="str">
        <f>IF($AF222="","",VLOOKUP($AF222,NANS取り込みシート!$A:$P,9,FALSE))</f>
        <v/>
      </c>
      <c r="AO222" s="270" t="str">
        <f>IF($AF222="","",VLOOKUP($AF222,NANS取り込みシート!$A:$P,10,FALSE))</f>
        <v/>
      </c>
      <c r="AP222" s="270" t="str">
        <f>IF($AF222="","",VLOOKUP($AF222,NANS取り込みシート!$A:$P,11,FALSE))</f>
        <v/>
      </c>
      <c r="AQ222" s="270" t="str">
        <f>IF($AF222="","",VLOOKUP($AF222,NANS取り込みシート!$A:$P,12,FALSE))</f>
        <v/>
      </c>
      <c r="AR222" s="270" t="str">
        <f>IF($AF222="","",VLOOKUP($AF222,NANS取り込みシート!$A:$P,13,FALSE))</f>
        <v/>
      </c>
      <c r="AS222" s="271" t="str">
        <f>IF($AF222="","",VLOOKUP($AF222,NANS取り込みシート!$A:$P,14,FALSE))</f>
        <v/>
      </c>
      <c r="AT222" s="178" t="str">
        <f>IF($AF222="","",VLOOKUP($AF222,NANS取り込みシート!$A:$P,15,FALSE))</f>
        <v/>
      </c>
      <c r="AU222" s="265" t="str">
        <f>IF($AF222="","",VLOOKUP($AF222,NANS取り込みシート!$A:$P,16,FALSE))</f>
        <v/>
      </c>
      <c r="AV222" s="270" t="str">
        <f>IF(データとりまとめシート!$E241="","",データとりまとめシート!$E241)</f>
        <v/>
      </c>
      <c r="AW222" s="272" t="str">
        <f>IF(データとりまとめシート!$G241="","",データとりまとめシート!$G241)</f>
        <v/>
      </c>
      <c r="AX222" s="270"/>
      <c r="AY222" s="270"/>
      <c r="AZ222" s="270" t="str">
        <f>IF(データとりまとめシート!$I241="","",データとりまとめシート!$I241)</f>
        <v/>
      </c>
      <c r="BA222" s="272" t="str">
        <f>IF(データとりまとめシート!$K241="","",データとりまとめシート!$K241)</f>
        <v/>
      </c>
      <c r="BB222" s="270"/>
      <c r="BC222" s="270"/>
      <c r="BD222" s="178" t="str">
        <f>IF($AF222="","",IF(COUNTIF(データとりまとめシート!$B$12:$B$17,NANS取り込みシート!$AF222)=1,データとりまとめシート!$W$24,IF(COUNTIF(データとりまとめシート!$B$3:$B$8,NANS取り込みシート!$AF222)=1,データとりまとめシート!$W$25,IF(COUNTIF(データとりまとめシート!$H$12:$H$17,NANS取り込みシート!$AF222)=1,データとりまとめシート!$W$26,IF(COUNTIF(データとりまとめシート!$H$3:$H$8,NANS取り込みシート!$AF222)=1,データとりまとめシート!$W$27,"")))))</f>
        <v/>
      </c>
      <c r="BE222" s="264" t="str">
        <f>IF(BD222=データとりまとめシート!$W$24,IF(データとりまとめシート!$E$12="","",データとりまとめシート!$E$12),"")&amp;IF(BD222=データとりまとめシート!$W$25,IF(データとりまとめシート!$E$3="","",データとりまとめシート!$E$3),"")&amp;IF(BD222=データとりまとめシート!$W$26,IF(データとりまとめシート!$K$12="","",データとりまとめシート!$K$12),"")&amp;IF(BD222=データとりまとめシート!$W$27,IF(データとりまとめシート!$K$3="","",データとりまとめシート!$K$3),"")</f>
        <v/>
      </c>
      <c r="BF222" s="270" t="str">
        <f t="shared" si="36"/>
        <v/>
      </c>
      <c r="BG222" s="270" t="str">
        <f t="shared" si="37"/>
        <v/>
      </c>
    </row>
    <row r="223" spans="1:59">
      <c r="N223"/>
      <c r="AF223" s="270" t="str">
        <f>IF(データとりまとめシート!U5="","",データとりまとめシート!U5)</f>
        <v/>
      </c>
      <c r="AG223" s="270" t="str">
        <f>IF($AF223="","",VLOOKUP($AF223,NANS取り込みシート!$A:$P,2,FALSE))</f>
        <v/>
      </c>
      <c r="AH223" s="270"/>
      <c r="AI223" s="270"/>
      <c r="AJ223" s="270" t="str">
        <f>IF($AF223="","",VLOOKUP($AF223,NANS取り込みシート!$A:$P,5,FALSE))</f>
        <v/>
      </c>
      <c r="AK223" s="270" t="str">
        <f>IF($AF223="","",VLOOKUP($AF223,NANS取り込みシート!$A:$P,6,FALSE))</f>
        <v/>
      </c>
      <c r="AL223" s="270" t="str">
        <f>IF($AF223="","",VLOOKUP($AF223,NANS取り込みシート!$A:$P,7,FALSE))</f>
        <v/>
      </c>
      <c r="AM223" s="270"/>
      <c r="AN223" s="270" t="str">
        <f>IF($AF223="","",VLOOKUP($AF223,NANS取り込みシート!$A:$P,9,FALSE))</f>
        <v/>
      </c>
      <c r="AO223" s="270" t="str">
        <f>IF($AF223="","",VLOOKUP($AF223,NANS取り込みシート!$A:$P,10,FALSE))</f>
        <v/>
      </c>
      <c r="AP223" s="270" t="str">
        <f>IF($AF223="","",VLOOKUP($AF223,NANS取り込みシート!$A:$P,11,FALSE))</f>
        <v/>
      </c>
      <c r="AQ223" s="270" t="str">
        <f>IF($AF223="","",VLOOKUP($AF223,NANS取り込みシート!$A:$P,12,FALSE))</f>
        <v/>
      </c>
      <c r="AR223" s="270" t="str">
        <f>IF($AF223="","",VLOOKUP($AF223,NANS取り込みシート!$A:$P,13,FALSE))</f>
        <v/>
      </c>
      <c r="AS223" s="271" t="str">
        <f>IF($AF223="","",VLOOKUP($AF223,NANS取り込みシート!$A:$P,14,FALSE))</f>
        <v/>
      </c>
      <c r="AT223" s="178" t="str">
        <f>IF($AF223="","",VLOOKUP($AF223,NANS取り込みシート!$A:$P,15,FALSE))</f>
        <v/>
      </c>
      <c r="AU223" s="265" t="str">
        <f>IF($AF223="","",VLOOKUP($AF223,NANS取り込みシート!$A:$P,16,FALSE))</f>
        <v/>
      </c>
      <c r="AV223" s="270" t="str">
        <f>IF(データとりまとめシート!$E242="","",データとりまとめシート!$E242)</f>
        <v/>
      </c>
      <c r="AW223" s="272" t="str">
        <f>IF(データとりまとめシート!$G242="","",データとりまとめシート!$G242)</f>
        <v/>
      </c>
      <c r="AX223" s="270"/>
      <c r="AY223" s="270"/>
      <c r="AZ223" s="270" t="str">
        <f>IF(データとりまとめシート!$I242="","",データとりまとめシート!$I242)</f>
        <v/>
      </c>
      <c r="BA223" s="272" t="str">
        <f>IF(データとりまとめシート!$K242="","",データとりまとめシート!$K242)</f>
        <v/>
      </c>
      <c r="BB223" s="270"/>
      <c r="BC223" s="270"/>
      <c r="BD223" s="178" t="str">
        <f>IF($AF223="","",IF(COUNTIF(データとりまとめシート!$B$12:$B$17,NANS取り込みシート!$AF223)=1,データとりまとめシート!$W$24,IF(COUNTIF(データとりまとめシート!$B$3:$B$8,NANS取り込みシート!$AF223)=1,データとりまとめシート!$W$25,IF(COUNTIF(データとりまとめシート!$H$12:$H$17,NANS取り込みシート!$AF223)=1,データとりまとめシート!$W$26,IF(COUNTIF(データとりまとめシート!$H$3:$H$8,NANS取り込みシート!$AF223)=1,データとりまとめシート!$W$27,"")))))</f>
        <v/>
      </c>
      <c r="BE223" s="264" t="str">
        <f>IF(BD223=データとりまとめシート!$W$24,IF(データとりまとめシート!$E$12="","",データとりまとめシート!$E$12),"")&amp;IF(BD223=データとりまとめシート!$W$25,IF(データとりまとめシート!$E$3="","",データとりまとめシート!$E$3),"")&amp;IF(BD223=データとりまとめシート!$W$26,IF(データとりまとめシート!$K$12="","",データとりまとめシート!$K$12),"")&amp;IF(BD223=データとりまとめシート!$W$27,IF(データとりまとめシート!$K$3="","",データとりまとめシート!$K$3),"")</f>
        <v/>
      </c>
      <c r="BF223" s="270" t="str">
        <f t="shared" si="36"/>
        <v/>
      </c>
      <c r="BG223" s="270" t="str">
        <f t="shared" si="37"/>
        <v/>
      </c>
    </row>
    <row r="224" spans="1:59">
      <c r="N224"/>
      <c r="AF224" s="270" t="str">
        <f>IF(データとりまとめシート!U6="","",データとりまとめシート!U6)</f>
        <v/>
      </c>
      <c r="AG224" s="270" t="str">
        <f>IF($AF224="","",VLOOKUP($AF224,NANS取り込みシート!$A:$P,2,FALSE))</f>
        <v/>
      </c>
      <c r="AH224" s="270"/>
      <c r="AI224" s="270"/>
      <c r="AJ224" s="270" t="str">
        <f>IF($AF224="","",VLOOKUP($AF224,NANS取り込みシート!$A:$P,5,FALSE))</f>
        <v/>
      </c>
      <c r="AK224" s="270" t="str">
        <f>IF($AF224="","",VLOOKUP($AF224,NANS取り込みシート!$A:$P,6,FALSE))</f>
        <v/>
      </c>
      <c r="AL224" s="270" t="str">
        <f>IF($AF224="","",VLOOKUP($AF224,NANS取り込みシート!$A:$P,7,FALSE))</f>
        <v/>
      </c>
      <c r="AM224" s="270"/>
      <c r="AN224" s="270" t="str">
        <f>IF($AF224="","",VLOOKUP($AF224,NANS取り込みシート!$A:$P,9,FALSE))</f>
        <v/>
      </c>
      <c r="AO224" s="270" t="str">
        <f>IF($AF224="","",VLOOKUP($AF224,NANS取り込みシート!$A:$P,10,FALSE))</f>
        <v/>
      </c>
      <c r="AP224" s="270" t="str">
        <f>IF($AF224="","",VLOOKUP($AF224,NANS取り込みシート!$A:$P,11,FALSE))</f>
        <v/>
      </c>
      <c r="AQ224" s="270" t="str">
        <f>IF($AF224="","",VLOOKUP($AF224,NANS取り込みシート!$A:$P,12,FALSE))</f>
        <v/>
      </c>
      <c r="AR224" s="270" t="str">
        <f>IF($AF224="","",VLOOKUP($AF224,NANS取り込みシート!$A:$P,13,FALSE))</f>
        <v/>
      </c>
      <c r="AS224" s="271" t="str">
        <f>IF($AF224="","",VLOOKUP($AF224,NANS取り込みシート!$A:$P,14,FALSE))</f>
        <v/>
      </c>
      <c r="AT224" s="178" t="str">
        <f>IF($AF224="","",VLOOKUP($AF224,NANS取り込みシート!$A:$P,15,FALSE))</f>
        <v/>
      </c>
      <c r="AU224" s="265" t="str">
        <f>IF($AF224="","",VLOOKUP($AF224,NANS取り込みシート!$A:$P,16,FALSE))</f>
        <v/>
      </c>
      <c r="AV224" s="270" t="str">
        <f>IF(データとりまとめシート!$E243="","",データとりまとめシート!$E243)</f>
        <v/>
      </c>
      <c r="AW224" s="272" t="str">
        <f>IF(データとりまとめシート!$G243="","",データとりまとめシート!$G243)</f>
        <v/>
      </c>
      <c r="AX224" s="270"/>
      <c r="AY224" s="270"/>
      <c r="AZ224" s="270" t="str">
        <f>IF(データとりまとめシート!$I243="","",データとりまとめシート!$I243)</f>
        <v/>
      </c>
      <c r="BA224" s="272" t="str">
        <f>IF(データとりまとめシート!$K243="","",データとりまとめシート!$K243)</f>
        <v/>
      </c>
      <c r="BB224" s="270"/>
      <c r="BC224" s="270"/>
      <c r="BD224" s="178" t="str">
        <f>IF($AF224="","",IF(COUNTIF(データとりまとめシート!$B$12:$B$17,NANS取り込みシート!$AF224)=1,データとりまとめシート!$W$24,IF(COUNTIF(データとりまとめシート!$B$3:$B$8,NANS取り込みシート!$AF224)=1,データとりまとめシート!$W$25,IF(COUNTIF(データとりまとめシート!$H$12:$H$17,NANS取り込みシート!$AF224)=1,データとりまとめシート!$W$26,IF(COUNTIF(データとりまとめシート!$H$3:$H$8,NANS取り込みシート!$AF224)=1,データとりまとめシート!$W$27,"")))))</f>
        <v/>
      </c>
      <c r="BE224" s="264" t="str">
        <f>IF(BD224=データとりまとめシート!$W$24,IF(データとりまとめシート!$E$12="","",データとりまとめシート!$E$12),"")&amp;IF(BD224=データとりまとめシート!$W$25,IF(データとりまとめシート!$E$3="","",データとりまとめシート!$E$3),"")&amp;IF(BD224=データとりまとめシート!$W$26,IF(データとりまとめシート!$K$12="","",データとりまとめシート!$K$12),"")&amp;IF(BD224=データとりまとめシート!$W$27,IF(データとりまとめシート!$K$3="","",データとりまとめシート!$K$3),"")</f>
        <v/>
      </c>
      <c r="BF224" s="270" t="str">
        <f t="shared" si="36"/>
        <v/>
      </c>
      <c r="BG224" s="270" t="str">
        <f t="shared" si="37"/>
        <v/>
      </c>
    </row>
    <row r="225" spans="14:59">
      <c r="N225"/>
      <c r="AF225" s="270" t="str">
        <f>IF(データとりまとめシート!U7="","",データとりまとめシート!U7)</f>
        <v/>
      </c>
      <c r="AG225" s="270" t="str">
        <f>IF($AF225="","",VLOOKUP($AF225,NANS取り込みシート!$A:$P,2,FALSE))</f>
        <v/>
      </c>
      <c r="AH225" s="270"/>
      <c r="AI225" s="270"/>
      <c r="AJ225" s="270" t="str">
        <f>IF($AF225="","",VLOOKUP($AF225,NANS取り込みシート!$A:$P,5,FALSE))</f>
        <v/>
      </c>
      <c r="AK225" s="270" t="str">
        <f>IF($AF225="","",VLOOKUP($AF225,NANS取り込みシート!$A:$P,6,FALSE))</f>
        <v/>
      </c>
      <c r="AL225" s="270" t="str">
        <f>IF($AF225="","",VLOOKUP($AF225,NANS取り込みシート!$A:$P,7,FALSE))</f>
        <v/>
      </c>
      <c r="AM225" s="270"/>
      <c r="AN225" s="270" t="str">
        <f>IF($AF225="","",VLOOKUP($AF225,NANS取り込みシート!$A:$P,9,FALSE))</f>
        <v/>
      </c>
      <c r="AO225" s="270" t="str">
        <f>IF($AF225="","",VLOOKUP($AF225,NANS取り込みシート!$A:$P,10,FALSE))</f>
        <v/>
      </c>
      <c r="AP225" s="270" t="str">
        <f>IF($AF225="","",VLOOKUP($AF225,NANS取り込みシート!$A:$P,11,FALSE))</f>
        <v/>
      </c>
      <c r="AQ225" s="270" t="str">
        <f>IF($AF225="","",VLOOKUP($AF225,NANS取り込みシート!$A:$P,12,FALSE))</f>
        <v/>
      </c>
      <c r="AR225" s="270" t="str">
        <f>IF($AF225="","",VLOOKUP($AF225,NANS取り込みシート!$A:$P,13,FALSE))</f>
        <v/>
      </c>
      <c r="AS225" s="271" t="str">
        <f>IF($AF225="","",VLOOKUP($AF225,NANS取り込みシート!$A:$P,14,FALSE))</f>
        <v/>
      </c>
      <c r="AT225" s="178" t="str">
        <f>IF($AF225="","",VLOOKUP($AF225,NANS取り込みシート!$A:$P,15,FALSE))</f>
        <v/>
      </c>
      <c r="AU225" s="265" t="str">
        <f>IF($AF225="","",VLOOKUP($AF225,NANS取り込みシート!$A:$P,16,FALSE))</f>
        <v/>
      </c>
      <c r="AV225" s="270" t="str">
        <f>IF(データとりまとめシート!$E244="","",データとりまとめシート!$E244)</f>
        <v/>
      </c>
      <c r="AW225" s="272" t="str">
        <f>IF(データとりまとめシート!$G244="","",データとりまとめシート!$G244)</f>
        <v/>
      </c>
      <c r="AX225" s="270"/>
      <c r="AY225" s="270"/>
      <c r="AZ225" s="270" t="str">
        <f>IF(データとりまとめシート!$I244="","",データとりまとめシート!$I244)</f>
        <v/>
      </c>
      <c r="BA225" s="272" t="str">
        <f>IF(データとりまとめシート!$K244="","",データとりまとめシート!$K244)</f>
        <v/>
      </c>
      <c r="BB225" s="270"/>
      <c r="BC225" s="270"/>
      <c r="BD225" s="178" t="str">
        <f>IF($AF225="","",IF(COUNTIF(データとりまとめシート!$B$12:$B$17,NANS取り込みシート!$AF225)=1,データとりまとめシート!$W$24,IF(COUNTIF(データとりまとめシート!$B$3:$B$8,NANS取り込みシート!$AF225)=1,データとりまとめシート!$W$25,IF(COUNTIF(データとりまとめシート!$H$12:$H$17,NANS取り込みシート!$AF225)=1,データとりまとめシート!$W$26,IF(COUNTIF(データとりまとめシート!$H$3:$H$8,NANS取り込みシート!$AF225)=1,データとりまとめシート!$W$27,"")))))</f>
        <v/>
      </c>
      <c r="BE225" s="264" t="str">
        <f>IF(BD225=データとりまとめシート!$W$24,IF(データとりまとめシート!$E$12="","",データとりまとめシート!$E$12),"")&amp;IF(BD225=データとりまとめシート!$W$25,IF(データとりまとめシート!$E$3="","",データとりまとめシート!$E$3),"")&amp;IF(BD225=データとりまとめシート!$W$26,IF(データとりまとめシート!$K$12="","",データとりまとめシート!$K$12),"")&amp;IF(BD225=データとりまとめシート!$W$27,IF(データとりまとめシート!$K$3="","",データとりまとめシート!$K$3),"")</f>
        <v/>
      </c>
      <c r="BF225" s="270" t="str">
        <f t="shared" si="36"/>
        <v/>
      </c>
      <c r="BG225" s="270" t="str">
        <f t="shared" si="37"/>
        <v/>
      </c>
    </row>
    <row r="226" spans="14:59">
      <c r="N226"/>
      <c r="AF226" s="270" t="str">
        <f>IF(データとりまとめシート!U8="","",データとりまとめシート!U8)</f>
        <v/>
      </c>
      <c r="AG226" s="270" t="str">
        <f>IF($AF226="","",VLOOKUP($AF226,NANS取り込みシート!$A:$P,2,FALSE))</f>
        <v/>
      </c>
      <c r="AH226" s="270"/>
      <c r="AI226" s="270"/>
      <c r="AJ226" s="270" t="str">
        <f>IF($AF226="","",VLOOKUP($AF226,NANS取り込みシート!$A:$P,5,FALSE))</f>
        <v/>
      </c>
      <c r="AK226" s="270" t="str">
        <f>IF($AF226="","",VLOOKUP($AF226,NANS取り込みシート!$A:$P,6,FALSE))</f>
        <v/>
      </c>
      <c r="AL226" s="270" t="str">
        <f>IF($AF226="","",VLOOKUP($AF226,NANS取り込みシート!$A:$P,7,FALSE))</f>
        <v/>
      </c>
      <c r="AM226" s="270"/>
      <c r="AN226" s="270" t="str">
        <f>IF($AF226="","",VLOOKUP($AF226,NANS取り込みシート!$A:$P,9,FALSE))</f>
        <v/>
      </c>
      <c r="AO226" s="270" t="str">
        <f>IF($AF226="","",VLOOKUP($AF226,NANS取り込みシート!$A:$P,10,FALSE))</f>
        <v/>
      </c>
      <c r="AP226" s="270" t="str">
        <f>IF($AF226="","",VLOOKUP($AF226,NANS取り込みシート!$A:$P,11,FALSE))</f>
        <v/>
      </c>
      <c r="AQ226" s="270" t="str">
        <f>IF($AF226="","",VLOOKUP($AF226,NANS取り込みシート!$A:$P,12,FALSE))</f>
        <v/>
      </c>
      <c r="AR226" s="270" t="str">
        <f>IF($AF226="","",VLOOKUP($AF226,NANS取り込みシート!$A:$P,13,FALSE))</f>
        <v/>
      </c>
      <c r="AS226" s="271" t="str">
        <f>IF($AF226="","",VLOOKUP($AF226,NANS取り込みシート!$A:$P,14,FALSE))</f>
        <v/>
      </c>
      <c r="AT226" s="178" t="str">
        <f>IF($AF226="","",VLOOKUP($AF226,NANS取り込みシート!$A:$P,15,FALSE))</f>
        <v/>
      </c>
      <c r="AU226" s="265" t="str">
        <f>IF($AF226="","",VLOOKUP($AF226,NANS取り込みシート!$A:$P,16,FALSE))</f>
        <v/>
      </c>
      <c r="AV226" s="270" t="str">
        <f>IF(データとりまとめシート!$E245="","",データとりまとめシート!$E245)</f>
        <v/>
      </c>
      <c r="AW226" s="272" t="str">
        <f>IF(データとりまとめシート!$G245="","",データとりまとめシート!$G245)</f>
        <v/>
      </c>
      <c r="AX226" s="270"/>
      <c r="AY226" s="270"/>
      <c r="AZ226" s="270" t="str">
        <f>IF(データとりまとめシート!$I245="","",データとりまとめシート!$I245)</f>
        <v/>
      </c>
      <c r="BA226" s="272" t="str">
        <f>IF(データとりまとめシート!$K245="","",データとりまとめシート!$K245)</f>
        <v/>
      </c>
      <c r="BB226" s="270"/>
      <c r="BC226" s="270"/>
      <c r="BD226" s="178" t="str">
        <f>IF($AF226="","",IF(COUNTIF(データとりまとめシート!$B$12:$B$17,NANS取り込みシート!$AF226)=1,データとりまとめシート!$W$24,IF(COUNTIF(データとりまとめシート!$B$3:$B$8,NANS取り込みシート!$AF226)=1,データとりまとめシート!$W$25,IF(COUNTIF(データとりまとめシート!$H$12:$H$17,NANS取り込みシート!$AF226)=1,データとりまとめシート!$W$26,IF(COUNTIF(データとりまとめシート!$H$3:$H$8,NANS取り込みシート!$AF226)=1,データとりまとめシート!$W$27,"")))))</f>
        <v/>
      </c>
      <c r="BE226" s="264" t="str">
        <f>IF(BD226=データとりまとめシート!$W$24,IF(データとりまとめシート!$E$12="","",データとりまとめシート!$E$12),"")&amp;IF(BD226=データとりまとめシート!$W$25,IF(データとりまとめシート!$E$3="","",データとりまとめシート!$E$3),"")&amp;IF(BD226=データとりまとめシート!$W$26,IF(データとりまとめシート!$K$12="","",データとりまとめシート!$K$12),"")&amp;IF(BD226=データとりまとめシート!$W$27,IF(データとりまとめシート!$K$3="","",データとりまとめシート!$K$3),"")</f>
        <v/>
      </c>
      <c r="BF226" s="270" t="str">
        <f t="shared" si="36"/>
        <v/>
      </c>
      <c r="BG226" s="270" t="str">
        <f t="shared" si="37"/>
        <v/>
      </c>
    </row>
    <row r="227" spans="14:59">
      <c r="N227"/>
    </row>
    <row r="228" spans="14:59">
      <c r="N228"/>
    </row>
    <row r="229" spans="14:59">
      <c r="N229"/>
    </row>
    <row r="230" spans="14:59">
      <c r="N230"/>
    </row>
    <row r="231" spans="14:59">
      <c r="N231"/>
    </row>
    <row r="232" spans="14:59">
      <c r="N232"/>
    </row>
    <row r="233" spans="14:59">
      <c r="N233"/>
    </row>
    <row r="234" spans="14:59">
      <c r="N234"/>
    </row>
    <row r="235" spans="14:59">
      <c r="N235"/>
    </row>
    <row r="236" spans="14:59">
      <c r="N236"/>
    </row>
    <row r="237" spans="14:59">
      <c r="N237"/>
    </row>
    <row r="238" spans="14:59">
      <c r="N238"/>
    </row>
    <row r="239" spans="14:59">
      <c r="N239"/>
    </row>
    <row r="240" spans="14:59">
      <c r="N240"/>
    </row>
    <row r="241" spans="14:14">
      <c r="N241"/>
    </row>
    <row r="242" spans="14:14">
      <c r="N242"/>
    </row>
    <row r="243" spans="14:14">
      <c r="N243"/>
    </row>
    <row r="244" spans="14:14">
      <c r="N244"/>
    </row>
    <row r="245" spans="14:14">
      <c r="N245"/>
    </row>
    <row r="246" spans="14:14">
      <c r="N246"/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D6AD0-EA9C-4732-A6D8-1BECAD1D4F09}">
  <dimension ref="A1:N146"/>
  <sheetViews>
    <sheetView zoomScale="79" workbookViewId="0">
      <selection activeCell="E26" sqref="E26"/>
    </sheetView>
  </sheetViews>
  <sheetFormatPr defaultRowHeight="18.75"/>
  <cols>
    <col min="5" max="5" width="26.5" customWidth="1"/>
    <col min="6" max="6" width="28.375" customWidth="1"/>
    <col min="7" max="7" width="14.625" customWidth="1"/>
  </cols>
  <sheetData>
    <row r="1" spans="1:14">
      <c r="A1" t="s">
        <v>971</v>
      </c>
    </row>
    <row r="2" spans="1:14">
      <c r="A2" t="s">
        <v>972</v>
      </c>
      <c r="B2" t="s">
        <v>973</v>
      </c>
      <c r="C2" t="s">
        <v>974</v>
      </c>
      <c r="D2" t="s">
        <v>975</v>
      </c>
      <c r="E2" t="s">
        <v>976</v>
      </c>
      <c r="F2" t="s">
        <v>977</v>
      </c>
      <c r="G2" t="s">
        <v>978</v>
      </c>
      <c r="H2" t="s">
        <v>979</v>
      </c>
      <c r="I2" t="s">
        <v>980</v>
      </c>
      <c r="J2" t="s">
        <v>981</v>
      </c>
      <c r="K2" t="s">
        <v>982</v>
      </c>
      <c r="L2" t="s">
        <v>983</v>
      </c>
    </row>
    <row r="3" spans="1:14">
      <c r="A3">
        <v>1</v>
      </c>
      <c r="B3">
        <v>2</v>
      </c>
      <c r="C3">
        <v>16</v>
      </c>
      <c r="D3">
        <v>1</v>
      </c>
      <c r="E3" t="s">
        <v>984</v>
      </c>
      <c r="F3" t="s">
        <v>985</v>
      </c>
      <c r="G3" t="s">
        <v>984</v>
      </c>
      <c r="H3" t="s">
        <v>986</v>
      </c>
      <c r="K3">
        <v>0</v>
      </c>
      <c r="L3">
        <v>0</v>
      </c>
      <c r="N3">
        <v>5</v>
      </c>
    </row>
    <row r="4" spans="1:14">
      <c r="A4">
        <v>2</v>
      </c>
      <c r="B4">
        <v>2</v>
      </c>
      <c r="C4">
        <v>17</v>
      </c>
      <c r="D4">
        <v>1</v>
      </c>
      <c r="E4" t="s">
        <v>987</v>
      </c>
      <c r="F4" t="s">
        <v>988</v>
      </c>
      <c r="G4" t="s">
        <v>987</v>
      </c>
      <c r="H4" t="s">
        <v>986</v>
      </c>
      <c r="K4">
        <v>0</v>
      </c>
      <c r="L4">
        <v>0</v>
      </c>
      <c r="N4">
        <v>2</v>
      </c>
    </row>
    <row r="5" spans="1:14">
      <c r="A5">
        <v>3</v>
      </c>
      <c r="B5">
        <v>2</v>
      </c>
      <c r="C5">
        <v>18</v>
      </c>
      <c r="D5">
        <v>1</v>
      </c>
      <c r="E5" t="s">
        <v>989</v>
      </c>
      <c r="F5" t="s">
        <v>990</v>
      </c>
      <c r="G5" t="s">
        <v>989</v>
      </c>
      <c r="H5" t="s">
        <v>986</v>
      </c>
      <c r="K5">
        <v>0</v>
      </c>
      <c r="L5">
        <v>0</v>
      </c>
      <c r="N5">
        <v>3</v>
      </c>
    </row>
    <row r="6" spans="1:14">
      <c r="A6">
        <v>4</v>
      </c>
      <c r="B6">
        <v>2</v>
      </c>
      <c r="C6">
        <v>15</v>
      </c>
      <c r="D6">
        <v>1</v>
      </c>
      <c r="E6" t="s">
        <v>991</v>
      </c>
      <c r="F6" t="s">
        <v>992</v>
      </c>
      <c r="G6" t="s">
        <v>993</v>
      </c>
      <c r="H6" t="s">
        <v>986</v>
      </c>
      <c r="K6">
        <v>0</v>
      </c>
      <c r="L6">
        <v>0</v>
      </c>
      <c r="N6">
        <v>6</v>
      </c>
    </row>
    <row r="7" spans="1:14">
      <c r="A7">
        <v>5</v>
      </c>
      <c r="B7">
        <v>2</v>
      </c>
      <c r="C7">
        <v>19</v>
      </c>
      <c r="D7">
        <v>1</v>
      </c>
      <c r="E7" t="s">
        <v>994</v>
      </c>
      <c r="F7" t="s">
        <v>995</v>
      </c>
      <c r="G7" t="s">
        <v>994</v>
      </c>
      <c r="H7" t="s">
        <v>996</v>
      </c>
      <c r="K7">
        <v>0</v>
      </c>
      <c r="L7">
        <v>0</v>
      </c>
      <c r="N7">
        <v>30</v>
      </c>
    </row>
    <row r="8" spans="1:14">
      <c r="A8">
        <v>6</v>
      </c>
      <c r="B8">
        <v>3</v>
      </c>
      <c r="C8">
        <v>19</v>
      </c>
      <c r="D8">
        <v>1</v>
      </c>
      <c r="E8" t="s">
        <v>997</v>
      </c>
      <c r="F8" t="s">
        <v>998</v>
      </c>
      <c r="G8" t="s">
        <v>997</v>
      </c>
      <c r="H8" t="s">
        <v>999</v>
      </c>
      <c r="K8">
        <v>0</v>
      </c>
      <c r="L8">
        <v>0</v>
      </c>
      <c r="N8">
        <v>30</v>
      </c>
    </row>
    <row r="9" spans="1:14">
      <c r="A9">
        <v>7</v>
      </c>
      <c r="B9">
        <v>4</v>
      </c>
      <c r="C9">
        <v>19</v>
      </c>
      <c r="D9">
        <v>1</v>
      </c>
      <c r="E9" t="s">
        <v>1000</v>
      </c>
      <c r="F9" t="s">
        <v>1001</v>
      </c>
      <c r="G9" t="s">
        <v>1000</v>
      </c>
      <c r="H9" t="s">
        <v>1002</v>
      </c>
      <c r="K9">
        <v>0</v>
      </c>
      <c r="L9">
        <v>0</v>
      </c>
      <c r="N9">
        <v>30</v>
      </c>
    </row>
    <row r="10" spans="1:14">
      <c r="A10">
        <v>8</v>
      </c>
      <c r="B10">
        <v>5</v>
      </c>
      <c r="C10">
        <v>19</v>
      </c>
      <c r="D10">
        <v>1</v>
      </c>
      <c r="E10" t="s">
        <v>1003</v>
      </c>
      <c r="F10" t="s">
        <v>1004</v>
      </c>
      <c r="G10" t="s">
        <v>1003</v>
      </c>
      <c r="H10" t="s">
        <v>1005</v>
      </c>
      <c r="K10">
        <v>0</v>
      </c>
      <c r="L10">
        <v>0</v>
      </c>
      <c r="N10">
        <v>30</v>
      </c>
    </row>
    <row r="11" spans="1:14">
      <c r="A11">
        <v>9</v>
      </c>
      <c r="B11">
        <v>7</v>
      </c>
      <c r="C11">
        <v>16</v>
      </c>
      <c r="D11">
        <v>1</v>
      </c>
      <c r="E11" t="s">
        <v>1006</v>
      </c>
      <c r="F11" t="s">
        <v>1007</v>
      </c>
      <c r="G11" t="s">
        <v>1006</v>
      </c>
      <c r="H11" t="s">
        <v>1008</v>
      </c>
      <c r="K11">
        <v>0</v>
      </c>
      <c r="L11">
        <v>0</v>
      </c>
      <c r="N11">
        <v>5</v>
      </c>
    </row>
    <row r="12" spans="1:14">
      <c r="A12">
        <v>10</v>
      </c>
      <c r="B12">
        <v>7</v>
      </c>
      <c r="C12">
        <v>17</v>
      </c>
      <c r="D12">
        <v>1</v>
      </c>
      <c r="E12" t="s">
        <v>1009</v>
      </c>
      <c r="F12" t="s">
        <v>1010</v>
      </c>
      <c r="G12" t="s">
        <v>1009</v>
      </c>
      <c r="H12" t="s">
        <v>1008</v>
      </c>
      <c r="K12">
        <v>0</v>
      </c>
      <c r="L12">
        <v>0</v>
      </c>
      <c r="N12">
        <v>2</v>
      </c>
    </row>
    <row r="13" spans="1:14">
      <c r="A13">
        <v>11</v>
      </c>
      <c r="B13">
        <v>7</v>
      </c>
      <c r="C13">
        <v>15</v>
      </c>
      <c r="D13">
        <v>1</v>
      </c>
      <c r="E13" t="s">
        <v>1011</v>
      </c>
      <c r="F13" t="s">
        <v>1012</v>
      </c>
      <c r="G13" t="s">
        <v>1011</v>
      </c>
      <c r="H13" t="s">
        <v>1008</v>
      </c>
      <c r="K13">
        <v>0</v>
      </c>
      <c r="L13">
        <v>0</v>
      </c>
      <c r="N13">
        <v>6</v>
      </c>
    </row>
    <row r="14" spans="1:14">
      <c r="A14">
        <v>12</v>
      </c>
      <c r="B14">
        <v>7</v>
      </c>
      <c r="C14">
        <v>19</v>
      </c>
      <c r="D14">
        <v>1</v>
      </c>
      <c r="E14" t="s">
        <v>1013</v>
      </c>
      <c r="F14" t="s">
        <v>1014</v>
      </c>
      <c r="G14" t="s">
        <v>1013</v>
      </c>
      <c r="H14" t="s">
        <v>1008</v>
      </c>
      <c r="K14">
        <v>0</v>
      </c>
      <c r="L14">
        <v>0</v>
      </c>
      <c r="N14">
        <v>30</v>
      </c>
    </row>
    <row r="15" spans="1:14">
      <c r="A15">
        <v>13</v>
      </c>
      <c r="B15">
        <v>8</v>
      </c>
      <c r="C15">
        <v>19</v>
      </c>
      <c r="D15">
        <v>1</v>
      </c>
      <c r="E15" t="s">
        <v>1015</v>
      </c>
      <c r="F15" t="s">
        <v>1016</v>
      </c>
      <c r="G15" t="s">
        <v>1015</v>
      </c>
      <c r="H15" t="s">
        <v>1017</v>
      </c>
      <c r="K15">
        <v>0</v>
      </c>
      <c r="L15">
        <v>0</v>
      </c>
      <c r="N15">
        <v>30</v>
      </c>
    </row>
    <row r="16" spans="1:14">
      <c r="A16">
        <v>14</v>
      </c>
      <c r="B16">
        <v>17</v>
      </c>
      <c r="C16">
        <v>19</v>
      </c>
      <c r="D16">
        <v>1</v>
      </c>
      <c r="E16" t="s">
        <v>1018</v>
      </c>
      <c r="F16" t="s">
        <v>1019</v>
      </c>
      <c r="G16" t="s">
        <v>1018</v>
      </c>
      <c r="H16" t="s">
        <v>1020</v>
      </c>
      <c r="K16">
        <v>0</v>
      </c>
      <c r="L16">
        <v>0</v>
      </c>
      <c r="N16">
        <v>30</v>
      </c>
    </row>
    <row r="17" spans="1:14">
      <c r="A17">
        <v>15</v>
      </c>
      <c r="B17">
        <v>18</v>
      </c>
      <c r="C17">
        <v>19</v>
      </c>
      <c r="D17">
        <v>1</v>
      </c>
      <c r="E17" t="s">
        <v>1021</v>
      </c>
      <c r="F17" t="s">
        <v>1022</v>
      </c>
      <c r="G17" t="s">
        <v>1021</v>
      </c>
      <c r="H17" t="s">
        <v>1023</v>
      </c>
      <c r="K17">
        <v>0</v>
      </c>
      <c r="L17">
        <v>0</v>
      </c>
      <c r="N17">
        <v>30</v>
      </c>
    </row>
    <row r="18" spans="1:14">
      <c r="A18">
        <v>16</v>
      </c>
      <c r="B18">
        <v>30</v>
      </c>
      <c r="C18">
        <v>15</v>
      </c>
      <c r="D18">
        <v>1</v>
      </c>
      <c r="E18" t="s">
        <v>1024</v>
      </c>
      <c r="F18" t="s">
        <v>1025</v>
      </c>
      <c r="G18" t="s">
        <v>1024</v>
      </c>
      <c r="H18" t="s">
        <v>1026</v>
      </c>
      <c r="K18">
        <v>0</v>
      </c>
      <c r="L18">
        <v>0</v>
      </c>
      <c r="N18">
        <v>10</v>
      </c>
    </row>
    <row r="19" spans="1:14">
      <c r="A19">
        <v>17</v>
      </c>
      <c r="B19">
        <v>30</v>
      </c>
      <c r="C19">
        <v>19</v>
      </c>
      <c r="D19">
        <v>1</v>
      </c>
      <c r="E19" t="s">
        <v>1027</v>
      </c>
      <c r="F19" t="s">
        <v>1028</v>
      </c>
      <c r="G19" t="s">
        <v>1027</v>
      </c>
      <c r="H19" t="s">
        <v>1026</v>
      </c>
      <c r="K19">
        <v>0</v>
      </c>
      <c r="L19">
        <v>0</v>
      </c>
      <c r="N19">
        <v>30</v>
      </c>
    </row>
    <row r="20" spans="1:14">
      <c r="A20">
        <v>18</v>
      </c>
      <c r="B20">
        <v>34</v>
      </c>
      <c r="C20">
        <v>19</v>
      </c>
      <c r="D20">
        <v>1</v>
      </c>
      <c r="E20" t="s">
        <v>1029</v>
      </c>
      <c r="F20" t="s">
        <v>1030</v>
      </c>
      <c r="G20" t="s">
        <v>1029</v>
      </c>
      <c r="H20" t="s">
        <v>1031</v>
      </c>
      <c r="K20">
        <v>0</v>
      </c>
      <c r="L20">
        <v>0</v>
      </c>
      <c r="N20">
        <v>30</v>
      </c>
    </row>
    <row r="21" spans="1:14">
      <c r="A21">
        <v>19</v>
      </c>
      <c r="B21">
        <v>35</v>
      </c>
      <c r="C21">
        <v>19</v>
      </c>
      <c r="D21">
        <v>1</v>
      </c>
      <c r="E21" t="s">
        <v>1032</v>
      </c>
      <c r="F21" t="s">
        <v>1033</v>
      </c>
      <c r="G21" t="s">
        <v>1032</v>
      </c>
      <c r="H21" t="s">
        <v>1034</v>
      </c>
      <c r="K21">
        <v>0</v>
      </c>
      <c r="L21">
        <v>0</v>
      </c>
      <c r="N21">
        <v>30</v>
      </c>
    </row>
    <row r="22" spans="1:14">
      <c r="A22">
        <v>20</v>
      </c>
      <c r="B22">
        <v>36</v>
      </c>
      <c r="C22">
        <v>16</v>
      </c>
      <c r="D22">
        <v>1</v>
      </c>
      <c r="E22" t="s">
        <v>1035</v>
      </c>
      <c r="F22" t="s">
        <v>1036</v>
      </c>
      <c r="G22" t="s">
        <v>1035</v>
      </c>
      <c r="H22" t="s">
        <v>1037</v>
      </c>
      <c r="K22">
        <v>0</v>
      </c>
      <c r="L22">
        <v>0</v>
      </c>
      <c r="N22">
        <v>5</v>
      </c>
    </row>
    <row r="23" spans="1:14">
      <c r="A23">
        <v>21</v>
      </c>
      <c r="B23">
        <v>36</v>
      </c>
      <c r="C23">
        <v>17</v>
      </c>
      <c r="D23">
        <v>1</v>
      </c>
      <c r="E23" t="s">
        <v>1038</v>
      </c>
      <c r="F23" t="s">
        <v>1039</v>
      </c>
      <c r="G23" t="s">
        <v>1038</v>
      </c>
      <c r="H23" t="s">
        <v>1037</v>
      </c>
      <c r="K23">
        <v>0</v>
      </c>
      <c r="L23">
        <v>0</v>
      </c>
      <c r="N23">
        <v>2</v>
      </c>
    </row>
    <row r="24" spans="1:14">
      <c r="A24">
        <v>22</v>
      </c>
      <c r="B24">
        <v>36</v>
      </c>
      <c r="C24">
        <v>15</v>
      </c>
      <c r="D24">
        <v>1</v>
      </c>
      <c r="E24" t="s">
        <v>1040</v>
      </c>
      <c r="F24" t="s">
        <v>1041</v>
      </c>
      <c r="G24" t="s">
        <v>1040</v>
      </c>
      <c r="H24" t="s">
        <v>1037</v>
      </c>
      <c r="K24">
        <v>0</v>
      </c>
      <c r="L24">
        <v>0</v>
      </c>
      <c r="N24">
        <v>6</v>
      </c>
    </row>
    <row r="25" spans="1:14">
      <c r="A25">
        <v>23</v>
      </c>
      <c r="B25">
        <v>36</v>
      </c>
      <c r="C25">
        <v>19</v>
      </c>
      <c r="D25">
        <v>1</v>
      </c>
      <c r="E25" t="s">
        <v>1042</v>
      </c>
      <c r="F25" t="s">
        <v>1043</v>
      </c>
      <c r="G25" t="s">
        <v>1042</v>
      </c>
      <c r="H25" t="s">
        <v>1037</v>
      </c>
      <c r="K25">
        <v>0</v>
      </c>
      <c r="L25">
        <v>0</v>
      </c>
      <c r="N25">
        <v>30</v>
      </c>
    </row>
    <row r="26" spans="1:14">
      <c r="A26">
        <v>24</v>
      </c>
      <c r="B26">
        <v>40</v>
      </c>
      <c r="C26">
        <v>19</v>
      </c>
      <c r="D26">
        <v>1</v>
      </c>
      <c r="E26" t="s">
        <v>1044</v>
      </c>
      <c r="F26" t="s">
        <v>1045</v>
      </c>
      <c r="G26" t="s">
        <v>1044</v>
      </c>
      <c r="H26" t="s">
        <v>1046</v>
      </c>
      <c r="K26">
        <v>0</v>
      </c>
      <c r="L26">
        <v>0</v>
      </c>
      <c r="N26">
        <v>30</v>
      </c>
    </row>
    <row r="27" spans="1:14">
      <c r="A27">
        <v>25</v>
      </c>
      <c r="B27">
        <v>41</v>
      </c>
      <c r="C27">
        <v>19</v>
      </c>
      <c r="D27">
        <v>1</v>
      </c>
      <c r="E27" t="s">
        <v>1047</v>
      </c>
      <c r="F27" t="s">
        <v>1048</v>
      </c>
      <c r="G27" t="s">
        <v>1049</v>
      </c>
      <c r="H27" t="s">
        <v>1050</v>
      </c>
      <c r="K27">
        <v>0</v>
      </c>
      <c r="L27">
        <v>0</v>
      </c>
      <c r="N27">
        <v>30</v>
      </c>
    </row>
    <row r="28" spans="1:14">
      <c r="A28">
        <v>26</v>
      </c>
      <c r="B28">
        <v>46</v>
      </c>
      <c r="C28">
        <v>19</v>
      </c>
      <c r="D28">
        <v>1</v>
      </c>
      <c r="E28" t="s">
        <v>1051</v>
      </c>
      <c r="F28" t="s">
        <v>1052</v>
      </c>
      <c r="G28" t="s">
        <v>1051</v>
      </c>
      <c r="H28" t="s">
        <v>1053</v>
      </c>
      <c r="K28">
        <v>0</v>
      </c>
      <c r="L28">
        <v>0</v>
      </c>
      <c r="N28">
        <v>30</v>
      </c>
    </row>
    <row r="29" spans="1:14">
      <c r="A29">
        <v>27</v>
      </c>
      <c r="B29">
        <v>65</v>
      </c>
      <c r="C29">
        <v>19</v>
      </c>
      <c r="D29">
        <v>1</v>
      </c>
      <c r="E29" t="s">
        <v>1054</v>
      </c>
      <c r="F29" t="s">
        <v>1055</v>
      </c>
      <c r="G29" t="s">
        <v>1054</v>
      </c>
      <c r="H29" t="s">
        <v>1056</v>
      </c>
      <c r="K29">
        <v>0</v>
      </c>
      <c r="L29">
        <v>0</v>
      </c>
      <c r="N29">
        <v>30</v>
      </c>
    </row>
    <row r="30" spans="1:14">
      <c r="A30">
        <v>28</v>
      </c>
      <c r="B30">
        <v>2</v>
      </c>
      <c r="C30">
        <v>16</v>
      </c>
      <c r="D30">
        <v>1</v>
      </c>
      <c r="E30" t="s">
        <v>1057</v>
      </c>
      <c r="F30" t="s">
        <v>1058</v>
      </c>
      <c r="G30" t="s">
        <v>1057</v>
      </c>
      <c r="H30" t="s">
        <v>986</v>
      </c>
      <c r="K30">
        <v>0</v>
      </c>
      <c r="L30">
        <v>0</v>
      </c>
      <c r="N30">
        <v>5</v>
      </c>
    </row>
    <row r="31" spans="1:14">
      <c r="A31">
        <v>29</v>
      </c>
      <c r="B31">
        <v>2</v>
      </c>
      <c r="C31">
        <v>17</v>
      </c>
      <c r="D31">
        <v>1</v>
      </c>
      <c r="E31" t="s">
        <v>1059</v>
      </c>
      <c r="F31" t="s">
        <v>1060</v>
      </c>
      <c r="G31" t="s">
        <v>1059</v>
      </c>
      <c r="H31" t="s">
        <v>986</v>
      </c>
      <c r="K31">
        <v>0</v>
      </c>
      <c r="L31">
        <v>0</v>
      </c>
      <c r="N31">
        <v>2</v>
      </c>
    </row>
    <row r="32" spans="1:14">
      <c r="A32">
        <v>30</v>
      </c>
      <c r="B32">
        <v>2</v>
      </c>
      <c r="C32">
        <v>19</v>
      </c>
      <c r="D32">
        <v>1</v>
      </c>
      <c r="E32" t="s">
        <v>1061</v>
      </c>
      <c r="F32" t="s">
        <v>1062</v>
      </c>
      <c r="G32" t="s">
        <v>1061</v>
      </c>
      <c r="H32" t="s">
        <v>986</v>
      </c>
      <c r="K32">
        <v>0</v>
      </c>
      <c r="L32">
        <v>0</v>
      </c>
      <c r="N32">
        <v>30</v>
      </c>
    </row>
    <row r="33" spans="1:14">
      <c r="A33">
        <v>31</v>
      </c>
      <c r="B33">
        <v>7</v>
      </c>
      <c r="C33">
        <v>19</v>
      </c>
      <c r="D33">
        <v>1</v>
      </c>
      <c r="E33" t="s">
        <v>1063</v>
      </c>
      <c r="F33" t="s">
        <v>1064</v>
      </c>
      <c r="G33" t="s">
        <v>1063</v>
      </c>
      <c r="H33" t="s">
        <v>1008</v>
      </c>
      <c r="K33">
        <v>0</v>
      </c>
      <c r="L33">
        <v>0</v>
      </c>
      <c r="N33">
        <v>30</v>
      </c>
    </row>
    <row r="34" spans="1:14">
      <c r="A34">
        <v>32</v>
      </c>
      <c r="B34">
        <v>35</v>
      </c>
      <c r="C34">
        <v>19</v>
      </c>
      <c r="D34">
        <v>1</v>
      </c>
      <c r="E34" t="s">
        <v>1065</v>
      </c>
      <c r="F34" t="s">
        <v>1066</v>
      </c>
      <c r="G34" t="s">
        <v>1065</v>
      </c>
      <c r="H34" t="s">
        <v>1034</v>
      </c>
      <c r="K34">
        <v>0</v>
      </c>
      <c r="L34">
        <v>0</v>
      </c>
      <c r="N34">
        <v>30</v>
      </c>
    </row>
    <row r="35" spans="1:14">
      <c r="A35">
        <v>33</v>
      </c>
      <c r="B35">
        <v>72</v>
      </c>
      <c r="C35">
        <v>19</v>
      </c>
      <c r="D35">
        <v>1</v>
      </c>
      <c r="E35" t="s">
        <v>1067</v>
      </c>
      <c r="F35" t="s">
        <v>1068</v>
      </c>
      <c r="G35" t="s">
        <v>1067</v>
      </c>
      <c r="H35" t="s">
        <v>1069</v>
      </c>
      <c r="K35">
        <v>0</v>
      </c>
      <c r="L35">
        <v>0</v>
      </c>
      <c r="N35">
        <v>30</v>
      </c>
    </row>
    <row r="36" spans="1:14">
      <c r="A36">
        <v>51</v>
      </c>
      <c r="B36">
        <v>2</v>
      </c>
      <c r="C36">
        <v>16</v>
      </c>
      <c r="D36">
        <v>2</v>
      </c>
      <c r="E36" t="s">
        <v>1070</v>
      </c>
      <c r="F36" t="s">
        <v>1071</v>
      </c>
      <c r="G36" t="s">
        <v>1070</v>
      </c>
      <c r="H36" t="s">
        <v>1072</v>
      </c>
      <c r="K36">
        <v>0</v>
      </c>
      <c r="L36">
        <v>0</v>
      </c>
      <c r="N36">
        <v>5</v>
      </c>
    </row>
    <row r="37" spans="1:14">
      <c r="A37">
        <v>52</v>
      </c>
      <c r="B37">
        <v>2</v>
      </c>
      <c r="C37">
        <v>17</v>
      </c>
      <c r="D37">
        <v>2</v>
      </c>
      <c r="E37" t="s">
        <v>1073</v>
      </c>
      <c r="F37" t="s">
        <v>1074</v>
      </c>
      <c r="G37" t="s">
        <v>1073</v>
      </c>
      <c r="H37" t="s">
        <v>1072</v>
      </c>
      <c r="K37">
        <v>0</v>
      </c>
      <c r="L37">
        <v>0</v>
      </c>
      <c r="N37">
        <v>2</v>
      </c>
    </row>
    <row r="38" spans="1:14">
      <c r="A38">
        <v>53</v>
      </c>
      <c r="B38">
        <v>2</v>
      </c>
      <c r="C38">
        <v>18</v>
      </c>
      <c r="D38">
        <v>2</v>
      </c>
      <c r="E38" t="s">
        <v>1075</v>
      </c>
      <c r="F38" t="s">
        <v>1076</v>
      </c>
      <c r="G38" t="s">
        <v>1075</v>
      </c>
      <c r="H38" t="s">
        <v>1072</v>
      </c>
      <c r="K38">
        <v>0</v>
      </c>
      <c r="L38">
        <v>0</v>
      </c>
      <c r="N38">
        <v>3</v>
      </c>
    </row>
    <row r="39" spans="1:14">
      <c r="A39">
        <v>54</v>
      </c>
      <c r="B39">
        <v>2</v>
      </c>
      <c r="C39">
        <v>15</v>
      </c>
      <c r="D39">
        <v>2</v>
      </c>
      <c r="E39" t="s">
        <v>1077</v>
      </c>
      <c r="F39" t="s">
        <v>1078</v>
      </c>
      <c r="G39" t="s">
        <v>1077</v>
      </c>
      <c r="H39" t="s">
        <v>1072</v>
      </c>
      <c r="K39">
        <v>0</v>
      </c>
      <c r="L39">
        <v>0</v>
      </c>
      <c r="N39">
        <v>6</v>
      </c>
    </row>
    <row r="40" spans="1:14">
      <c r="A40">
        <v>55</v>
      </c>
      <c r="B40">
        <v>2</v>
      </c>
      <c r="C40">
        <v>19</v>
      </c>
      <c r="D40">
        <v>2</v>
      </c>
      <c r="E40" t="s">
        <v>1079</v>
      </c>
      <c r="F40" t="s">
        <v>1080</v>
      </c>
      <c r="G40" t="s">
        <v>1079</v>
      </c>
      <c r="H40" t="s">
        <v>1072</v>
      </c>
      <c r="K40">
        <v>0</v>
      </c>
      <c r="L40">
        <v>0</v>
      </c>
      <c r="N40">
        <v>30</v>
      </c>
    </row>
    <row r="41" spans="1:14">
      <c r="A41">
        <v>56</v>
      </c>
      <c r="B41">
        <v>3</v>
      </c>
      <c r="C41">
        <v>19</v>
      </c>
      <c r="D41">
        <v>2</v>
      </c>
      <c r="E41" t="s">
        <v>1081</v>
      </c>
      <c r="F41" t="s">
        <v>1082</v>
      </c>
      <c r="G41" t="s">
        <v>1081</v>
      </c>
      <c r="H41" t="s">
        <v>1083</v>
      </c>
      <c r="K41">
        <v>0</v>
      </c>
      <c r="L41">
        <v>0</v>
      </c>
      <c r="N41">
        <v>30</v>
      </c>
    </row>
    <row r="42" spans="1:14">
      <c r="A42">
        <v>57</v>
      </c>
      <c r="B42">
        <v>5</v>
      </c>
      <c r="C42">
        <v>16</v>
      </c>
      <c r="D42">
        <v>2</v>
      </c>
      <c r="E42" t="s">
        <v>1084</v>
      </c>
      <c r="F42" t="s">
        <v>1085</v>
      </c>
      <c r="G42" t="s">
        <v>1084</v>
      </c>
      <c r="H42" t="s">
        <v>1086</v>
      </c>
      <c r="K42">
        <v>0</v>
      </c>
      <c r="L42">
        <v>0</v>
      </c>
      <c r="N42">
        <v>5</v>
      </c>
    </row>
    <row r="43" spans="1:14">
      <c r="A43">
        <v>58</v>
      </c>
      <c r="B43">
        <v>5</v>
      </c>
      <c r="C43">
        <v>15</v>
      </c>
      <c r="D43">
        <v>2</v>
      </c>
      <c r="E43" t="s">
        <v>1087</v>
      </c>
      <c r="F43" t="s">
        <v>1088</v>
      </c>
      <c r="G43" t="s">
        <v>1087</v>
      </c>
      <c r="H43" t="s">
        <v>1086</v>
      </c>
      <c r="K43">
        <v>0</v>
      </c>
      <c r="L43">
        <v>0</v>
      </c>
      <c r="N43">
        <v>6</v>
      </c>
    </row>
    <row r="44" spans="1:14">
      <c r="A44">
        <v>59</v>
      </c>
      <c r="B44">
        <v>5</v>
      </c>
      <c r="C44">
        <v>19</v>
      </c>
      <c r="D44">
        <v>2</v>
      </c>
      <c r="E44" t="s">
        <v>1089</v>
      </c>
      <c r="F44" t="s">
        <v>1090</v>
      </c>
      <c r="G44" t="s">
        <v>1089</v>
      </c>
      <c r="H44" t="s">
        <v>1086</v>
      </c>
      <c r="K44">
        <v>0</v>
      </c>
      <c r="L44">
        <v>0</v>
      </c>
      <c r="N44">
        <v>30</v>
      </c>
    </row>
    <row r="45" spans="1:14">
      <c r="A45">
        <v>60</v>
      </c>
      <c r="B45">
        <v>7</v>
      </c>
      <c r="C45">
        <v>19</v>
      </c>
      <c r="D45">
        <v>2</v>
      </c>
      <c r="E45" t="s">
        <v>1091</v>
      </c>
      <c r="F45" t="s">
        <v>1092</v>
      </c>
      <c r="G45" t="s">
        <v>1091</v>
      </c>
      <c r="H45" t="s">
        <v>1093</v>
      </c>
      <c r="K45">
        <v>0</v>
      </c>
      <c r="L45">
        <v>0</v>
      </c>
      <c r="N45">
        <v>30</v>
      </c>
    </row>
    <row r="46" spans="1:14">
      <c r="A46">
        <v>61</v>
      </c>
      <c r="B46">
        <v>8</v>
      </c>
      <c r="C46">
        <v>19</v>
      </c>
      <c r="D46">
        <v>2</v>
      </c>
      <c r="E46" t="s">
        <v>1094</v>
      </c>
      <c r="F46" t="s">
        <v>1095</v>
      </c>
      <c r="G46" t="s">
        <v>1094</v>
      </c>
      <c r="H46" t="s">
        <v>1096</v>
      </c>
      <c r="K46">
        <v>0</v>
      </c>
      <c r="L46">
        <v>0</v>
      </c>
      <c r="N46">
        <v>30</v>
      </c>
    </row>
    <row r="47" spans="1:14">
      <c r="A47">
        <v>62</v>
      </c>
      <c r="B47">
        <v>14</v>
      </c>
      <c r="C47">
        <v>19</v>
      </c>
      <c r="D47">
        <v>2</v>
      </c>
      <c r="E47" t="s">
        <v>1097</v>
      </c>
      <c r="F47" t="s">
        <v>1098</v>
      </c>
      <c r="G47" t="s">
        <v>1097</v>
      </c>
      <c r="H47" t="s">
        <v>1099</v>
      </c>
      <c r="K47">
        <v>0</v>
      </c>
      <c r="L47">
        <v>0</v>
      </c>
      <c r="N47">
        <v>30</v>
      </c>
    </row>
    <row r="48" spans="1:14">
      <c r="A48">
        <v>63</v>
      </c>
      <c r="B48">
        <v>14</v>
      </c>
      <c r="C48">
        <v>19</v>
      </c>
      <c r="D48">
        <v>2</v>
      </c>
      <c r="E48" t="s">
        <v>1100</v>
      </c>
      <c r="F48" t="s">
        <v>1101</v>
      </c>
      <c r="G48" t="s">
        <v>1100</v>
      </c>
      <c r="H48" t="s">
        <v>1102</v>
      </c>
      <c r="K48">
        <v>0</v>
      </c>
      <c r="L48">
        <v>0</v>
      </c>
      <c r="N48">
        <v>30</v>
      </c>
    </row>
    <row r="49" spans="1:14">
      <c r="A49">
        <v>64</v>
      </c>
      <c r="B49">
        <v>30</v>
      </c>
      <c r="C49">
        <v>15</v>
      </c>
      <c r="D49">
        <v>2</v>
      </c>
      <c r="E49" t="s">
        <v>1103</v>
      </c>
      <c r="F49" t="s">
        <v>1104</v>
      </c>
      <c r="G49" t="s">
        <v>1103</v>
      </c>
      <c r="H49" t="s">
        <v>1105</v>
      </c>
      <c r="K49">
        <v>0</v>
      </c>
      <c r="L49">
        <v>0</v>
      </c>
      <c r="N49">
        <v>6</v>
      </c>
    </row>
    <row r="50" spans="1:14">
      <c r="A50">
        <v>65</v>
      </c>
      <c r="B50">
        <v>30</v>
      </c>
      <c r="C50">
        <v>19</v>
      </c>
      <c r="D50">
        <v>2</v>
      </c>
      <c r="E50" t="s">
        <v>1106</v>
      </c>
      <c r="F50" t="s">
        <v>1107</v>
      </c>
      <c r="G50" t="s">
        <v>1106</v>
      </c>
      <c r="H50" t="s">
        <v>1108</v>
      </c>
      <c r="K50">
        <v>0</v>
      </c>
      <c r="L50">
        <v>0</v>
      </c>
      <c r="N50">
        <v>30</v>
      </c>
    </row>
    <row r="51" spans="1:14">
      <c r="A51">
        <v>66</v>
      </c>
      <c r="B51">
        <v>34</v>
      </c>
      <c r="C51">
        <v>19</v>
      </c>
      <c r="D51">
        <v>2</v>
      </c>
      <c r="E51" t="s">
        <v>1109</v>
      </c>
      <c r="F51" t="s">
        <v>1110</v>
      </c>
      <c r="G51" t="s">
        <v>1109</v>
      </c>
      <c r="H51" t="s">
        <v>1111</v>
      </c>
      <c r="K51">
        <v>0</v>
      </c>
      <c r="L51">
        <v>0</v>
      </c>
      <c r="N51">
        <v>30</v>
      </c>
    </row>
    <row r="52" spans="1:14">
      <c r="A52">
        <v>67</v>
      </c>
      <c r="B52">
        <v>35</v>
      </c>
      <c r="C52">
        <v>19</v>
      </c>
      <c r="D52">
        <v>2</v>
      </c>
      <c r="E52" t="s">
        <v>1112</v>
      </c>
      <c r="F52" t="s">
        <v>1113</v>
      </c>
      <c r="G52" t="s">
        <v>1112</v>
      </c>
      <c r="H52" t="s">
        <v>1114</v>
      </c>
      <c r="K52">
        <v>0</v>
      </c>
      <c r="L52">
        <v>0</v>
      </c>
      <c r="N52">
        <v>30</v>
      </c>
    </row>
    <row r="53" spans="1:14">
      <c r="A53">
        <v>68</v>
      </c>
      <c r="B53">
        <v>36</v>
      </c>
      <c r="C53">
        <v>16</v>
      </c>
      <c r="D53">
        <v>2</v>
      </c>
      <c r="E53" t="s">
        <v>1115</v>
      </c>
      <c r="F53" t="s">
        <v>1116</v>
      </c>
      <c r="G53" t="s">
        <v>1115</v>
      </c>
      <c r="H53" t="s">
        <v>1117</v>
      </c>
      <c r="K53">
        <v>0</v>
      </c>
      <c r="L53">
        <v>0</v>
      </c>
      <c r="N53">
        <v>5</v>
      </c>
    </row>
    <row r="54" spans="1:14">
      <c r="A54">
        <v>69</v>
      </c>
      <c r="B54">
        <v>36</v>
      </c>
      <c r="C54">
        <v>17</v>
      </c>
      <c r="D54">
        <v>2</v>
      </c>
      <c r="E54" t="s">
        <v>1118</v>
      </c>
      <c r="F54" t="s">
        <v>1119</v>
      </c>
      <c r="G54" t="s">
        <v>1118</v>
      </c>
      <c r="H54" t="s">
        <v>1117</v>
      </c>
      <c r="K54">
        <v>0</v>
      </c>
      <c r="L54">
        <v>0</v>
      </c>
      <c r="N54">
        <v>2</v>
      </c>
    </row>
    <row r="55" spans="1:14">
      <c r="A55">
        <v>70</v>
      </c>
      <c r="B55">
        <v>36</v>
      </c>
      <c r="C55">
        <v>15</v>
      </c>
      <c r="D55">
        <v>2</v>
      </c>
      <c r="E55" t="s">
        <v>1120</v>
      </c>
      <c r="F55" t="s">
        <v>1121</v>
      </c>
      <c r="G55" t="s">
        <v>1120</v>
      </c>
      <c r="H55" t="s">
        <v>1117</v>
      </c>
      <c r="K55">
        <v>0</v>
      </c>
      <c r="L55">
        <v>0</v>
      </c>
      <c r="N55">
        <v>6</v>
      </c>
    </row>
    <row r="56" spans="1:14">
      <c r="A56">
        <v>71</v>
      </c>
      <c r="B56">
        <v>36</v>
      </c>
      <c r="C56">
        <v>19</v>
      </c>
      <c r="D56">
        <v>2</v>
      </c>
      <c r="E56" t="s">
        <v>1122</v>
      </c>
      <c r="F56" t="s">
        <v>1123</v>
      </c>
      <c r="G56" t="s">
        <v>1122</v>
      </c>
      <c r="H56" t="s">
        <v>1117</v>
      </c>
      <c r="K56">
        <v>0</v>
      </c>
      <c r="L56">
        <v>0</v>
      </c>
      <c r="N56">
        <v>30</v>
      </c>
    </row>
    <row r="57" spans="1:14">
      <c r="A57">
        <v>72</v>
      </c>
      <c r="B57">
        <v>39</v>
      </c>
      <c r="C57">
        <v>19</v>
      </c>
      <c r="D57">
        <v>2</v>
      </c>
      <c r="E57" t="s">
        <v>1124</v>
      </c>
      <c r="F57" t="s">
        <v>1125</v>
      </c>
      <c r="G57" t="s">
        <v>1126</v>
      </c>
      <c r="H57" t="s">
        <v>1127</v>
      </c>
      <c r="K57">
        <v>0</v>
      </c>
      <c r="L57">
        <v>0</v>
      </c>
      <c r="N57">
        <v>30</v>
      </c>
    </row>
    <row r="58" spans="1:14">
      <c r="A58">
        <v>73</v>
      </c>
      <c r="B58">
        <v>45</v>
      </c>
      <c r="C58">
        <v>19</v>
      </c>
      <c r="D58">
        <v>2</v>
      </c>
      <c r="E58" t="s">
        <v>1128</v>
      </c>
      <c r="F58" t="s">
        <v>1129</v>
      </c>
      <c r="G58" t="s">
        <v>1128</v>
      </c>
      <c r="H58" t="s">
        <v>1130</v>
      </c>
      <c r="K58">
        <v>0</v>
      </c>
      <c r="L58">
        <v>0</v>
      </c>
      <c r="N58">
        <v>30</v>
      </c>
    </row>
    <row r="59" spans="1:14">
      <c r="A59">
        <v>74</v>
      </c>
      <c r="B59">
        <v>66</v>
      </c>
      <c r="C59">
        <v>19</v>
      </c>
      <c r="D59">
        <v>2</v>
      </c>
      <c r="E59" t="s">
        <v>1131</v>
      </c>
      <c r="F59" t="s">
        <v>1132</v>
      </c>
      <c r="G59" t="s">
        <v>1131</v>
      </c>
      <c r="H59" t="s">
        <v>1133</v>
      </c>
      <c r="K59">
        <v>0</v>
      </c>
      <c r="L59">
        <v>0</v>
      </c>
      <c r="N59">
        <v>30</v>
      </c>
    </row>
    <row r="60" spans="1:14">
      <c r="A60">
        <v>75</v>
      </c>
      <c r="B60">
        <v>2</v>
      </c>
      <c r="C60">
        <v>16</v>
      </c>
      <c r="D60">
        <v>2</v>
      </c>
      <c r="E60" t="s">
        <v>1134</v>
      </c>
      <c r="F60" t="s">
        <v>1135</v>
      </c>
      <c r="G60" t="s">
        <v>1134</v>
      </c>
      <c r="H60" t="s">
        <v>1072</v>
      </c>
      <c r="K60">
        <v>0</v>
      </c>
      <c r="L60">
        <v>0</v>
      </c>
      <c r="N60">
        <v>5</v>
      </c>
    </row>
    <row r="61" spans="1:14">
      <c r="A61">
        <v>76</v>
      </c>
      <c r="B61">
        <v>2</v>
      </c>
      <c r="C61">
        <v>17</v>
      </c>
      <c r="D61">
        <v>2</v>
      </c>
      <c r="E61" t="s">
        <v>1136</v>
      </c>
      <c r="F61" t="s">
        <v>1137</v>
      </c>
      <c r="G61" t="s">
        <v>1136</v>
      </c>
      <c r="H61" t="s">
        <v>1072</v>
      </c>
      <c r="K61">
        <v>0</v>
      </c>
      <c r="L61">
        <v>0</v>
      </c>
      <c r="N61">
        <v>2</v>
      </c>
    </row>
    <row r="62" spans="1:14">
      <c r="A62">
        <v>77</v>
      </c>
      <c r="B62">
        <v>2</v>
      </c>
      <c r="C62">
        <v>19</v>
      </c>
      <c r="D62">
        <v>2</v>
      </c>
      <c r="E62" t="s">
        <v>1138</v>
      </c>
      <c r="F62" t="s">
        <v>1139</v>
      </c>
      <c r="G62" t="s">
        <v>1138</v>
      </c>
      <c r="H62" t="s">
        <v>1072</v>
      </c>
      <c r="K62">
        <v>0</v>
      </c>
      <c r="L62">
        <v>0</v>
      </c>
      <c r="N62">
        <v>30</v>
      </c>
    </row>
    <row r="63" spans="1:14">
      <c r="A63">
        <v>78</v>
      </c>
      <c r="B63">
        <v>5</v>
      </c>
      <c r="C63">
        <v>19</v>
      </c>
      <c r="D63">
        <v>2</v>
      </c>
      <c r="E63" t="s">
        <v>1140</v>
      </c>
      <c r="F63" t="s">
        <v>1141</v>
      </c>
      <c r="G63" t="s">
        <v>1140</v>
      </c>
      <c r="H63" t="s">
        <v>1086</v>
      </c>
      <c r="K63">
        <v>0</v>
      </c>
      <c r="L63">
        <v>0</v>
      </c>
      <c r="N63">
        <v>30</v>
      </c>
    </row>
    <row r="64" spans="1:14">
      <c r="A64">
        <v>79</v>
      </c>
      <c r="B64">
        <v>7</v>
      </c>
      <c r="C64">
        <v>19</v>
      </c>
      <c r="D64">
        <v>2</v>
      </c>
      <c r="E64" t="s">
        <v>1142</v>
      </c>
      <c r="F64" t="s">
        <v>1143</v>
      </c>
      <c r="G64" t="s">
        <v>1142</v>
      </c>
      <c r="H64" t="s">
        <v>1093</v>
      </c>
      <c r="K64">
        <v>0</v>
      </c>
      <c r="L64">
        <v>0</v>
      </c>
      <c r="N64">
        <v>30</v>
      </c>
    </row>
    <row r="65" spans="1:14">
      <c r="A65">
        <v>80</v>
      </c>
      <c r="B65">
        <v>35</v>
      </c>
      <c r="C65">
        <v>19</v>
      </c>
      <c r="D65">
        <v>2</v>
      </c>
      <c r="E65" t="s">
        <v>1144</v>
      </c>
      <c r="F65" t="s">
        <v>1145</v>
      </c>
      <c r="G65" t="s">
        <v>1144</v>
      </c>
      <c r="H65" t="s">
        <v>1114</v>
      </c>
      <c r="K65">
        <v>0</v>
      </c>
      <c r="L65">
        <v>0</v>
      </c>
      <c r="N65">
        <v>30</v>
      </c>
    </row>
    <row r="66" spans="1:14">
      <c r="A66">
        <v>81</v>
      </c>
      <c r="B66">
        <v>72</v>
      </c>
      <c r="C66">
        <v>19</v>
      </c>
      <c r="D66">
        <v>2</v>
      </c>
      <c r="E66" t="s">
        <v>1146</v>
      </c>
      <c r="F66" t="s">
        <v>1147</v>
      </c>
      <c r="G66" t="s">
        <v>1146</v>
      </c>
      <c r="H66" t="s">
        <v>1069</v>
      </c>
      <c r="K66">
        <v>0</v>
      </c>
      <c r="L66">
        <v>0</v>
      </c>
      <c r="N66">
        <v>30</v>
      </c>
    </row>
    <row r="67" spans="1:14">
      <c r="A67">
        <v>101</v>
      </c>
      <c r="B67">
        <v>2</v>
      </c>
      <c r="C67">
        <v>2</v>
      </c>
      <c r="D67">
        <v>1</v>
      </c>
      <c r="E67" t="s">
        <v>1148</v>
      </c>
      <c r="F67" t="s">
        <v>1149</v>
      </c>
      <c r="G67" t="s">
        <v>1148</v>
      </c>
      <c r="H67" t="s">
        <v>986</v>
      </c>
      <c r="K67">
        <v>0</v>
      </c>
      <c r="L67">
        <v>0</v>
      </c>
    </row>
    <row r="69" spans="1:14">
      <c r="A69">
        <v>102</v>
      </c>
      <c r="B69">
        <v>4</v>
      </c>
      <c r="C69">
        <v>2</v>
      </c>
      <c r="D69">
        <v>1</v>
      </c>
      <c r="E69" t="s">
        <v>1150</v>
      </c>
      <c r="F69" t="s">
        <v>1151</v>
      </c>
      <c r="G69" t="s">
        <v>1150</v>
      </c>
      <c r="H69" t="s">
        <v>1002</v>
      </c>
      <c r="K69">
        <v>0</v>
      </c>
      <c r="L69">
        <v>0</v>
      </c>
    </row>
    <row r="71" spans="1:14">
      <c r="A71">
        <v>103</v>
      </c>
      <c r="B71">
        <v>7</v>
      </c>
      <c r="C71">
        <v>2</v>
      </c>
      <c r="D71">
        <v>1</v>
      </c>
      <c r="E71" t="s">
        <v>1152</v>
      </c>
      <c r="F71" t="s">
        <v>1153</v>
      </c>
      <c r="G71" t="s">
        <v>1152</v>
      </c>
      <c r="H71" t="s">
        <v>1008</v>
      </c>
      <c r="K71">
        <v>0</v>
      </c>
      <c r="L71">
        <v>0</v>
      </c>
    </row>
    <row r="72" spans="1:14">
      <c r="A72">
        <v>104</v>
      </c>
      <c r="B72">
        <v>8</v>
      </c>
      <c r="C72">
        <v>2</v>
      </c>
      <c r="D72">
        <v>1</v>
      </c>
      <c r="E72" t="s">
        <v>1154</v>
      </c>
      <c r="F72" t="s">
        <v>1155</v>
      </c>
      <c r="G72" t="s">
        <v>1156</v>
      </c>
      <c r="H72" t="s">
        <v>1017</v>
      </c>
      <c r="K72">
        <v>0</v>
      </c>
      <c r="L72">
        <v>0</v>
      </c>
    </row>
    <row r="73" spans="1:14">
      <c r="A73">
        <v>105</v>
      </c>
      <c r="B73">
        <v>8</v>
      </c>
      <c r="C73">
        <v>2</v>
      </c>
      <c r="D73">
        <v>1</v>
      </c>
      <c r="E73" t="s">
        <v>1157</v>
      </c>
      <c r="F73" t="s">
        <v>1158</v>
      </c>
      <c r="G73" t="s">
        <v>1157</v>
      </c>
      <c r="H73" t="s">
        <v>1017</v>
      </c>
      <c r="K73">
        <v>0</v>
      </c>
      <c r="L73">
        <v>0</v>
      </c>
    </row>
    <row r="74" spans="1:14">
      <c r="A74">
        <v>106</v>
      </c>
      <c r="B74">
        <v>9</v>
      </c>
      <c r="C74">
        <v>2</v>
      </c>
      <c r="D74">
        <v>1</v>
      </c>
      <c r="E74" t="s">
        <v>1159</v>
      </c>
      <c r="F74" t="s">
        <v>1160</v>
      </c>
      <c r="G74" t="s">
        <v>1159</v>
      </c>
      <c r="H74" t="s">
        <v>1161</v>
      </c>
      <c r="K74">
        <v>0</v>
      </c>
      <c r="L74">
        <v>0</v>
      </c>
    </row>
    <row r="75" spans="1:14">
      <c r="A75">
        <v>107</v>
      </c>
      <c r="B75">
        <v>19</v>
      </c>
      <c r="C75">
        <v>2</v>
      </c>
      <c r="D75">
        <v>1</v>
      </c>
      <c r="E75" t="s">
        <v>1162</v>
      </c>
      <c r="F75" t="s">
        <v>1163</v>
      </c>
      <c r="G75" t="s">
        <v>1162</v>
      </c>
      <c r="H75" t="s">
        <v>1164</v>
      </c>
      <c r="K75">
        <v>0</v>
      </c>
      <c r="L75">
        <v>0</v>
      </c>
    </row>
    <row r="76" spans="1:14">
      <c r="A76">
        <v>108</v>
      </c>
      <c r="B76">
        <v>30</v>
      </c>
      <c r="C76">
        <v>2</v>
      </c>
      <c r="D76">
        <v>1</v>
      </c>
      <c r="E76" t="s">
        <v>1165</v>
      </c>
      <c r="F76" t="s">
        <v>1166</v>
      </c>
      <c r="G76" t="s">
        <v>1165</v>
      </c>
      <c r="H76" t="s">
        <v>1026</v>
      </c>
      <c r="K76">
        <v>0</v>
      </c>
      <c r="L76">
        <v>0</v>
      </c>
    </row>
    <row r="77" spans="1:14">
      <c r="A77">
        <v>109</v>
      </c>
      <c r="B77">
        <v>34</v>
      </c>
      <c r="C77">
        <v>2</v>
      </c>
      <c r="D77">
        <v>1</v>
      </c>
      <c r="E77" t="s">
        <v>1167</v>
      </c>
      <c r="F77" t="s">
        <v>1168</v>
      </c>
      <c r="G77" t="s">
        <v>1167</v>
      </c>
      <c r="H77" t="s">
        <v>1031</v>
      </c>
      <c r="K77">
        <v>0</v>
      </c>
      <c r="L77">
        <v>0</v>
      </c>
    </row>
    <row r="78" spans="1:14">
      <c r="A78">
        <v>110</v>
      </c>
      <c r="B78">
        <v>35</v>
      </c>
      <c r="C78">
        <v>2</v>
      </c>
      <c r="D78">
        <v>1</v>
      </c>
      <c r="E78" t="s">
        <v>1169</v>
      </c>
      <c r="F78" t="s">
        <v>1170</v>
      </c>
      <c r="G78" t="s">
        <v>1169</v>
      </c>
      <c r="H78" t="s">
        <v>1034</v>
      </c>
      <c r="K78">
        <v>0</v>
      </c>
      <c r="L78">
        <v>0</v>
      </c>
    </row>
    <row r="79" spans="1:14">
      <c r="A79">
        <v>111</v>
      </c>
      <c r="B79">
        <v>36</v>
      </c>
      <c r="C79">
        <v>2</v>
      </c>
      <c r="D79">
        <v>1</v>
      </c>
      <c r="E79" t="s">
        <v>1171</v>
      </c>
      <c r="F79" t="s">
        <v>1172</v>
      </c>
      <c r="G79" t="s">
        <v>1171</v>
      </c>
      <c r="H79" t="s">
        <v>1037</v>
      </c>
      <c r="K79">
        <v>0</v>
      </c>
      <c r="L79">
        <v>0</v>
      </c>
    </row>
    <row r="80" spans="1:14">
      <c r="A80">
        <v>112</v>
      </c>
      <c r="B80">
        <v>37</v>
      </c>
      <c r="C80">
        <v>2</v>
      </c>
      <c r="D80">
        <v>1</v>
      </c>
      <c r="E80" t="s">
        <v>1173</v>
      </c>
      <c r="F80" t="s">
        <v>1174</v>
      </c>
      <c r="G80" t="s">
        <v>1173</v>
      </c>
      <c r="H80" t="s">
        <v>1175</v>
      </c>
      <c r="K80">
        <v>0</v>
      </c>
      <c r="L80">
        <v>0</v>
      </c>
    </row>
    <row r="81" spans="1:12">
      <c r="A81">
        <v>113</v>
      </c>
      <c r="B81">
        <v>42</v>
      </c>
      <c r="C81">
        <v>10</v>
      </c>
      <c r="D81">
        <v>1</v>
      </c>
      <c r="E81" t="s">
        <v>1176</v>
      </c>
      <c r="F81" t="s">
        <v>1177</v>
      </c>
      <c r="G81" t="s">
        <v>1176</v>
      </c>
      <c r="H81" t="s">
        <v>1178</v>
      </c>
      <c r="K81">
        <v>0</v>
      </c>
      <c r="L81">
        <v>0</v>
      </c>
    </row>
    <row r="82" spans="1:12">
      <c r="A82">
        <v>114</v>
      </c>
      <c r="B82">
        <v>43</v>
      </c>
      <c r="C82">
        <v>2</v>
      </c>
      <c r="D82">
        <v>1</v>
      </c>
      <c r="E82" t="s">
        <v>1179</v>
      </c>
      <c r="F82" t="s">
        <v>1180</v>
      </c>
      <c r="G82" t="s">
        <v>1179</v>
      </c>
      <c r="H82" t="s">
        <v>1181</v>
      </c>
      <c r="K82">
        <v>0</v>
      </c>
      <c r="L82">
        <v>0</v>
      </c>
    </row>
    <row r="83" spans="1:12">
      <c r="A83">
        <v>115</v>
      </c>
      <c r="B83">
        <v>47</v>
      </c>
      <c r="C83">
        <v>10</v>
      </c>
      <c r="D83">
        <v>1</v>
      </c>
      <c r="E83" t="s">
        <v>1182</v>
      </c>
      <c r="F83" t="s">
        <v>1183</v>
      </c>
      <c r="G83" t="s">
        <v>1182</v>
      </c>
      <c r="H83" t="s">
        <v>1184</v>
      </c>
      <c r="K83">
        <v>0</v>
      </c>
      <c r="L83">
        <v>0</v>
      </c>
    </row>
    <row r="84" spans="1:12">
      <c r="A84">
        <v>116</v>
      </c>
      <c r="B84">
        <v>48</v>
      </c>
      <c r="C84">
        <v>2</v>
      </c>
      <c r="D84">
        <v>1</v>
      </c>
      <c r="E84" t="s">
        <v>1185</v>
      </c>
      <c r="F84" t="s">
        <v>1186</v>
      </c>
      <c r="G84" t="s">
        <v>1185</v>
      </c>
      <c r="H84" t="s">
        <v>1187</v>
      </c>
      <c r="K84">
        <v>0</v>
      </c>
      <c r="L84">
        <v>0</v>
      </c>
    </row>
    <row r="85" spans="1:12">
      <c r="A85">
        <v>117</v>
      </c>
      <c r="B85">
        <v>57</v>
      </c>
      <c r="C85">
        <v>2</v>
      </c>
      <c r="D85">
        <v>1</v>
      </c>
      <c r="E85" t="s">
        <v>1188</v>
      </c>
      <c r="F85" t="s">
        <v>1189</v>
      </c>
      <c r="G85" t="s">
        <v>1188</v>
      </c>
      <c r="H85" t="s">
        <v>1190</v>
      </c>
      <c r="K85">
        <v>0</v>
      </c>
      <c r="L85">
        <v>0</v>
      </c>
    </row>
    <row r="86" spans="1:12">
      <c r="A86">
        <v>118</v>
      </c>
      <c r="B86">
        <v>35</v>
      </c>
      <c r="C86">
        <v>2</v>
      </c>
      <c r="D86">
        <v>1</v>
      </c>
      <c r="E86" t="s">
        <v>1191</v>
      </c>
      <c r="F86" t="s">
        <v>1192</v>
      </c>
      <c r="G86" t="s">
        <v>1191</v>
      </c>
      <c r="H86" t="s">
        <v>1034</v>
      </c>
      <c r="K86">
        <v>0</v>
      </c>
      <c r="L86">
        <v>0</v>
      </c>
    </row>
    <row r="87" spans="1:12">
      <c r="A87">
        <v>151</v>
      </c>
      <c r="B87">
        <v>2</v>
      </c>
      <c r="C87">
        <v>2</v>
      </c>
      <c r="D87">
        <v>2</v>
      </c>
      <c r="E87" t="s">
        <v>1193</v>
      </c>
      <c r="F87" t="s">
        <v>1194</v>
      </c>
      <c r="G87" t="s">
        <v>1193</v>
      </c>
      <c r="H87" t="s">
        <v>1072</v>
      </c>
      <c r="K87">
        <v>0</v>
      </c>
      <c r="L87">
        <v>0</v>
      </c>
    </row>
    <row r="89" spans="1:12">
      <c r="A89">
        <v>152</v>
      </c>
      <c r="B89">
        <v>4</v>
      </c>
      <c r="C89">
        <v>2</v>
      </c>
      <c r="D89">
        <v>2</v>
      </c>
      <c r="E89" t="s">
        <v>1195</v>
      </c>
      <c r="F89" t="s">
        <v>1196</v>
      </c>
      <c r="G89" t="s">
        <v>1195</v>
      </c>
      <c r="H89" t="s">
        <v>1197</v>
      </c>
      <c r="K89">
        <v>0</v>
      </c>
      <c r="L89">
        <v>0</v>
      </c>
    </row>
    <row r="90" spans="1:12">
      <c r="A90">
        <v>153</v>
      </c>
      <c r="B90">
        <v>5</v>
      </c>
      <c r="C90">
        <v>2</v>
      </c>
      <c r="D90">
        <v>2</v>
      </c>
      <c r="E90" t="s">
        <v>1198</v>
      </c>
      <c r="F90" t="s">
        <v>1199</v>
      </c>
      <c r="G90" t="s">
        <v>1198</v>
      </c>
      <c r="H90" t="s">
        <v>1086</v>
      </c>
      <c r="K90">
        <v>0</v>
      </c>
      <c r="L90">
        <v>0</v>
      </c>
    </row>
    <row r="92" spans="1:12">
      <c r="A92">
        <v>154</v>
      </c>
      <c r="B92">
        <v>8</v>
      </c>
      <c r="C92">
        <v>2</v>
      </c>
      <c r="D92">
        <v>2</v>
      </c>
      <c r="E92" t="s">
        <v>1200</v>
      </c>
      <c r="F92" t="s">
        <v>1201</v>
      </c>
      <c r="G92" t="s">
        <v>1200</v>
      </c>
      <c r="H92" t="s">
        <v>1096</v>
      </c>
      <c r="K92">
        <v>0</v>
      </c>
      <c r="L92">
        <v>0</v>
      </c>
    </row>
    <row r="93" spans="1:12">
      <c r="A93">
        <v>155</v>
      </c>
      <c r="B93">
        <v>8</v>
      </c>
      <c r="C93">
        <v>2</v>
      </c>
      <c r="D93">
        <v>1</v>
      </c>
      <c r="E93" t="s">
        <v>1202</v>
      </c>
      <c r="F93" t="s">
        <v>1203</v>
      </c>
      <c r="G93" t="s">
        <v>1202</v>
      </c>
      <c r="H93" t="s">
        <v>1204</v>
      </c>
      <c r="K93">
        <v>0</v>
      </c>
      <c r="L93">
        <v>0</v>
      </c>
    </row>
    <row r="94" spans="1:12">
      <c r="A94">
        <v>156</v>
      </c>
      <c r="B94">
        <v>16</v>
      </c>
      <c r="C94">
        <v>2</v>
      </c>
      <c r="D94">
        <v>2</v>
      </c>
      <c r="E94" t="s">
        <v>1205</v>
      </c>
      <c r="F94" t="s">
        <v>1206</v>
      </c>
      <c r="G94" t="s">
        <v>1205</v>
      </c>
      <c r="H94" t="s">
        <v>1207</v>
      </c>
      <c r="K94">
        <v>0</v>
      </c>
      <c r="L94">
        <v>0</v>
      </c>
    </row>
    <row r="95" spans="1:12">
      <c r="A95">
        <v>157</v>
      </c>
      <c r="B95">
        <v>30</v>
      </c>
      <c r="C95">
        <v>2</v>
      </c>
      <c r="D95">
        <v>2</v>
      </c>
      <c r="E95" t="s">
        <v>1208</v>
      </c>
      <c r="F95" t="s">
        <v>1209</v>
      </c>
      <c r="G95" t="s">
        <v>1208</v>
      </c>
      <c r="H95" t="s">
        <v>1108</v>
      </c>
      <c r="K95">
        <v>0</v>
      </c>
      <c r="L95">
        <v>0</v>
      </c>
    </row>
    <row r="96" spans="1:12">
      <c r="A96">
        <v>158</v>
      </c>
      <c r="B96">
        <v>34</v>
      </c>
      <c r="C96">
        <v>2</v>
      </c>
      <c r="D96">
        <v>2</v>
      </c>
      <c r="E96" t="s">
        <v>1210</v>
      </c>
      <c r="F96" t="s">
        <v>1211</v>
      </c>
      <c r="G96" t="s">
        <v>1210</v>
      </c>
      <c r="H96" t="s">
        <v>1111</v>
      </c>
      <c r="K96">
        <v>0</v>
      </c>
      <c r="L96">
        <v>0</v>
      </c>
    </row>
    <row r="97" spans="1:12">
      <c r="A97">
        <v>159</v>
      </c>
      <c r="B97">
        <v>35</v>
      </c>
      <c r="C97">
        <v>2</v>
      </c>
      <c r="D97">
        <v>2</v>
      </c>
      <c r="E97" t="s">
        <v>1212</v>
      </c>
      <c r="F97" t="s">
        <v>1213</v>
      </c>
      <c r="G97" t="s">
        <v>1212</v>
      </c>
      <c r="H97" t="s">
        <v>1114</v>
      </c>
      <c r="K97">
        <v>0</v>
      </c>
      <c r="L97">
        <v>0</v>
      </c>
    </row>
    <row r="98" spans="1:12">
      <c r="A98">
        <v>160</v>
      </c>
      <c r="B98">
        <v>36</v>
      </c>
      <c r="C98">
        <v>2</v>
      </c>
      <c r="D98">
        <v>2</v>
      </c>
      <c r="E98" t="s">
        <v>1214</v>
      </c>
      <c r="F98" t="s">
        <v>1215</v>
      </c>
      <c r="G98" t="s">
        <v>1214</v>
      </c>
      <c r="H98" t="s">
        <v>1117</v>
      </c>
      <c r="K98">
        <v>0</v>
      </c>
      <c r="L98">
        <v>0</v>
      </c>
    </row>
    <row r="99" spans="1:12">
      <c r="A99">
        <v>161</v>
      </c>
      <c r="B99">
        <v>37</v>
      </c>
      <c r="C99">
        <v>2</v>
      </c>
      <c r="D99">
        <v>2</v>
      </c>
      <c r="E99" t="s">
        <v>1216</v>
      </c>
      <c r="F99" t="s">
        <v>1217</v>
      </c>
      <c r="G99" t="s">
        <v>1216</v>
      </c>
      <c r="H99" t="s">
        <v>1218</v>
      </c>
      <c r="K99">
        <v>0</v>
      </c>
      <c r="L99">
        <v>0</v>
      </c>
    </row>
    <row r="100" spans="1:12">
      <c r="A100">
        <v>162</v>
      </c>
      <c r="B100">
        <v>40</v>
      </c>
      <c r="C100">
        <v>2</v>
      </c>
      <c r="D100">
        <v>2</v>
      </c>
      <c r="E100" t="s">
        <v>1219</v>
      </c>
      <c r="F100" t="s">
        <v>1220</v>
      </c>
      <c r="G100" t="s">
        <v>1219</v>
      </c>
      <c r="H100" t="s">
        <v>1221</v>
      </c>
      <c r="K100">
        <v>0</v>
      </c>
      <c r="L100">
        <v>0</v>
      </c>
    </row>
    <row r="101" spans="1:12">
      <c r="A101">
        <v>163</v>
      </c>
      <c r="B101">
        <v>45</v>
      </c>
      <c r="C101">
        <v>2</v>
      </c>
      <c r="D101">
        <v>2</v>
      </c>
      <c r="E101" t="s">
        <v>1222</v>
      </c>
      <c r="F101" t="s">
        <v>1223</v>
      </c>
      <c r="G101" t="s">
        <v>1222</v>
      </c>
      <c r="H101" t="s">
        <v>1130</v>
      </c>
      <c r="K101">
        <v>0</v>
      </c>
      <c r="L101">
        <v>0</v>
      </c>
    </row>
    <row r="102" spans="1:12">
      <c r="A102">
        <v>164</v>
      </c>
      <c r="B102">
        <v>55</v>
      </c>
      <c r="C102">
        <v>2</v>
      </c>
      <c r="D102">
        <v>2</v>
      </c>
      <c r="E102" t="s">
        <v>1224</v>
      </c>
      <c r="F102" t="s">
        <v>1225</v>
      </c>
      <c r="G102" t="s">
        <v>1224</v>
      </c>
      <c r="H102" t="s">
        <v>1226</v>
      </c>
      <c r="K102">
        <v>0</v>
      </c>
      <c r="L102">
        <v>0</v>
      </c>
    </row>
    <row r="103" spans="1:12">
      <c r="A103">
        <v>165</v>
      </c>
      <c r="B103">
        <v>35</v>
      </c>
      <c r="C103">
        <v>2</v>
      </c>
      <c r="D103">
        <v>2</v>
      </c>
      <c r="E103" t="s">
        <v>1227</v>
      </c>
      <c r="F103" t="s">
        <v>1228</v>
      </c>
      <c r="G103" t="s">
        <v>1227</v>
      </c>
      <c r="H103" t="s">
        <v>1229</v>
      </c>
      <c r="K103">
        <v>0</v>
      </c>
      <c r="L103">
        <v>0</v>
      </c>
    </row>
    <row r="104" spans="1:12">
      <c r="A104">
        <v>201</v>
      </c>
      <c r="B104">
        <v>2</v>
      </c>
      <c r="C104">
        <v>2</v>
      </c>
      <c r="D104">
        <v>1</v>
      </c>
      <c r="E104" t="s">
        <v>1230</v>
      </c>
      <c r="F104" t="s">
        <v>1231</v>
      </c>
      <c r="G104" t="s">
        <v>1230</v>
      </c>
      <c r="H104" t="s">
        <v>986</v>
      </c>
      <c r="K104">
        <v>0</v>
      </c>
      <c r="L104">
        <v>0</v>
      </c>
    </row>
    <row r="106" spans="1:12">
      <c r="A106">
        <v>202</v>
      </c>
      <c r="B106">
        <v>4</v>
      </c>
      <c r="C106">
        <v>2</v>
      </c>
      <c r="D106">
        <v>1</v>
      </c>
      <c r="E106" t="s">
        <v>1232</v>
      </c>
      <c r="F106" t="s">
        <v>1233</v>
      </c>
      <c r="G106" t="s">
        <v>1232</v>
      </c>
      <c r="H106" t="s">
        <v>1002</v>
      </c>
      <c r="K106">
        <v>0</v>
      </c>
      <c r="L106">
        <v>0</v>
      </c>
    </row>
    <row r="108" spans="1:12">
      <c r="A108">
        <v>203</v>
      </c>
      <c r="B108">
        <v>7</v>
      </c>
      <c r="C108">
        <v>2</v>
      </c>
      <c r="D108">
        <v>1</v>
      </c>
      <c r="E108" t="s">
        <v>1234</v>
      </c>
      <c r="F108" t="s">
        <v>1235</v>
      </c>
      <c r="G108" t="s">
        <v>1234</v>
      </c>
      <c r="H108" t="s">
        <v>1008</v>
      </c>
      <c r="K108">
        <v>0</v>
      </c>
      <c r="L108">
        <v>0</v>
      </c>
    </row>
    <row r="109" spans="1:12">
      <c r="A109">
        <v>204</v>
      </c>
      <c r="B109">
        <v>8</v>
      </c>
      <c r="C109">
        <v>2</v>
      </c>
      <c r="D109">
        <v>1</v>
      </c>
      <c r="E109" t="s">
        <v>1236</v>
      </c>
      <c r="F109" t="s">
        <v>1237</v>
      </c>
      <c r="G109" t="s">
        <v>1236</v>
      </c>
      <c r="H109" t="s">
        <v>1017</v>
      </c>
      <c r="K109">
        <v>0</v>
      </c>
      <c r="L109">
        <v>0</v>
      </c>
    </row>
    <row r="110" spans="1:12">
      <c r="A110">
        <v>205</v>
      </c>
      <c r="B110">
        <v>8</v>
      </c>
      <c r="C110">
        <v>2</v>
      </c>
      <c r="D110">
        <v>1</v>
      </c>
      <c r="E110" t="s">
        <v>1238</v>
      </c>
      <c r="F110" t="s">
        <v>1239</v>
      </c>
      <c r="G110" t="s">
        <v>1238</v>
      </c>
      <c r="H110" t="s">
        <v>1017</v>
      </c>
      <c r="K110">
        <v>0</v>
      </c>
      <c r="L110">
        <v>0</v>
      </c>
    </row>
    <row r="111" spans="1:12">
      <c r="A111">
        <v>206</v>
      </c>
      <c r="B111">
        <v>9</v>
      </c>
      <c r="C111">
        <v>2</v>
      </c>
      <c r="D111">
        <v>1</v>
      </c>
      <c r="E111" t="s">
        <v>1240</v>
      </c>
      <c r="F111" t="s">
        <v>1241</v>
      </c>
      <c r="G111" t="s">
        <v>1240</v>
      </c>
      <c r="H111" t="s">
        <v>1161</v>
      </c>
      <c r="K111">
        <v>0</v>
      </c>
      <c r="L111">
        <v>0</v>
      </c>
    </row>
    <row r="112" spans="1:12">
      <c r="A112">
        <v>207</v>
      </c>
      <c r="B112">
        <v>19</v>
      </c>
      <c r="C112">
        <v>2</v>
      </c>
      <c r="D112">
        <v>1</v>
      </c>
      <c r="E112" t="s">
        <v>1242</v>
      </c>
      <c r="F112" t="s">
        <v>1243</v>
      </c>
      <c r="G112" t="s">
        <v>1242</v>
      </c>
      <c r="H112" t="s">
        <v>1164</v>
      </c>
      <c r="K112">
        <v>0</v>
      </c>
      <c r="L112">
        <v>0</v>
      </c>
    </row>
    <row r="113" spans="1:12">
      <c r="A113">
        <v>208</v>
      </c>
      <c r="B113">
        <v>30</v>
      </c>
      <c r="C113">
        <v>2</v>
      </c>
      <c r="D113">
        <v>1</v>
      </c>
      <c r="E113" t="s">
        <v>1244</v>
      </c>
      <c r="F113" t="s">
        <v>1245</v>
      </c>
      <c r="G113" t="s">
        <v>1244</v>
      </c>
      <c r="H113" t="s">
        <v>1026</v>
      </c>
      <c r="K113">
        <v>0</v>
      </c>
      <c r="L113">
        <v>0</v>
      </c>
    </row>
    <row r="114" spans="1:12">
      <c r="A114">
        <v>209</v>
      </c>
      <c r="B114">
        <v>34</v>
      </c>
      <c r="C114">
        <v>2</v>
      </c>
      <c r="D114">
        <v>1</v>
      </c>
      <c r="E114" t="s">
        <v>1246</v>
      </c>
      <c r="F114" t="s">
        <v>1247</v>
      </c>
      <c r="G114" t="s">
        <v>1246</v>
      </c>
      <c r="H114" t="s">
        <v>1031</v>
      </c>
      <c r="K114">
        <v>0</v>
      </c>
      <c r="L114">
        <v>0</v>
      </c>
    </row>
    <row r="115" spans="1:12">
      <c r="A115">
        <v>210</v>
      </c>
      <c r="B115">
        <v>35</v>
      </c>
      <c r="C115">
        <v>2</v>
      </c>
      <c r="D115">
        <v>1</v>
      </c>
      <c r="E115" t="s">
        <v>1248</v>
      </c>
      <c r="F115" t="s">
        <v>1249</v>
      </c>
      <c r="G115" t="s">
        <v>1248</v>
      </c>
      <c r="H115" t="s">
        <v>1034</v>
      </c>
      <c r="K115">
        <v>0</v>
      </c>
      <c r="L115">
        <v>0</v>
      </c>
    </row>
    <row r="116" spans="1:12">
      <c r="A116">
        <v>211</v>
      </c>
      <c r="B116">
        <v>36</v>
      </c>
      <c r="C116">
        <v>2</v>
      </c>
      <c r="D116">
        <v>1</v>
      </c>
      <c r="E116" t="s">
        <v>1250</v>
      </c>
      <c r="F116" t="s">
        <v>1251</v>
      </c>
      <c r="G116" t="s">
        <v>1250</v>
      </c>
      <c r="H116" t="s">
        <v>1037</v>
      </c>
      <c r="K116">
        <v>0</v>
      </c>
      <c r="L116">
        <v>0</v>
      </c>
    </row>
    <row r="117" spans="1:12">
      <c r="A117">
        <v>212</v>
      </c>
      <c r="B117">
        <v>37</v>
      </c>
      <c r="C117">
        <v>2</v>
      </c>
      <c r="D117">
        <v>1</v>
      </c>
      <c r="E117" t="s">
        <v>1252</v>
      </c>
      <c r="F117" t="s">
        <v>1253</v>
      </c>
      <c r="G117" t="s">
        <v>1252</v>
      </c>
      <c r="H117" t="s">
        <v>1175</v>
      </c>
      <c r="K117">
        <v>0</v>
      </c>
      <c r="L117">
        <v>0</v>
      </c>
    </row>
    <row r="118" spans="1:12">
      <c r="A118">
        <v>213</v>
      </c>
      <c r="B118">
        <v>42</v>
      </c>
      <c r="C118">
        <v>10</v>
      </c>
      <c r="D118">
        <v>1</v>
      </c>
      <c r="E118" t="s">
        <v>1254</v>
      </c>
      <c r="F118" t="s">
        <v>1255</v>
      </c>
      <c r="G118" t="s">
        <v>1254</v>
      </c>
      <c r="H118" t="s">
        <v>1178</v>
      </c>
      <c r="K118">
        <v>0</v>
      </c>
      <c r="L118">
        <v>0</v>
      </c>
    </row>
    <row r="119" spans="1:12">
      <c r="A119">
        <v>214</v>
      </c>
      <c r="B119">
        <v>43</v>
      </c>
      <c r="C119">
        <v>2</v>
      </c>
      <c r="D119">
        <v>1</v>
      </c>
      <c r="E119" t="s">
        <v>1256</v>
      </c>
      <c r="F119" t="s">
        <v>1257</v>
      </c>
      <c r="G119" t="s">
        <v>1256</v>
      </c>
      <c r="H119" t="s">
        <v>1181</v>
      </c>
      <c r="K119">
        <v>0</v>
      </c>
      <c r="L119">
        <v>0</v>
      </c>
    </row>
    <row r="120" spans="1:12">
      <c r="A120">
        <v>215</v>
      </c>
      <c r="B120">
        <v>47</v>
      </c>
      <c r="C120">
        <v>10</v>
      </c>
      <c r="D120">
        <v>1</v>
      </c>
      <c r="E120" t="s">
        <v>1258</v>
      </c>
      <c r="F120" t="s">
        <v>1259</v>
      </c>
      <c r="G120" t="s">
        <v>1258</v>
      </c>
      <c r="H120" t="s">
        <v>1184</v>
      </c>
      <c r="K120">
        <v>0</v>
      </c>
      <c r="L120">
        <v>0</v>
      </c>
    </row>
    <row r="121" spans="1:12">
      <c r="A121">
        <v>216</v>
      </c>
      <c r="B121">
        <v>48</v>
      </c>
      <c r="C121">
        <v>2</v>
      </c>
      <c r="D121">
        <v>1</v>
      </c>
      <c r="E121" t="s">
        <v>1260</v>
      </c>
      <c r="F121" t="s">
        <v>1261</v>
      </c>
      <c r="G121" t="s">
        <v>1260</v>
      </c>
      <c r="H121" t="s">
        <v>1187</v>
      </c>
      <c r="K121">
        <v>0</v>
      </c>
      <c r="L121">
        <v>0</v>
      </c>
    </row>
    <row r="122" spans="1:12">
      <c r="A122">
        <v>217</v>
      </c>
      <c r="B122">
        <v>57</v>
      </c>
      <c r="C122">
        <v>2</v>
      </c>
      <c r="D122">
        <v>1</v>
      </c>
      <c r="E122" t="s">
        <v>1262</v>
      </c>
      <c r="F122" t="s">
        <v>1263</v>
      </c>
      <c r="G122" t="s">
        <v>1262</v>
      </c>
      <c r="H122" t="s">
        <v>1190</v>
      </c>
      <c r="K122">
        <v>0</v>
      </c>
      <c r="L122">
        <v>0</v>
      </c>
    </row>
    <row r="123" spans="1:12">
      <c r="A123">
        <v>218</v>
      </c>
      <c r="B123">
        <v>35</v>
      </c>
      <c r="C123">
        <v>2</v>
      </c>
      <c r="D123">
        <v>1</v>
      </c>
      <c r="E123" t="s">
        <v>1264</v>
      </c>
      <c r="F123" t="s">
        <v>1265</v>
      </c>
      <c r="G123" t="s">
        <v>1264</v>
      </c>
      <c r="H123" t="s">
        <v>1034</v>
      </c>
      <c r="K123">
        <v>0</v>
      </c>
      <c r="L123">
        <v>0</v>
      </c>
    </row>
    <row r="124" spans="1:12">
      <c r="A124">
        <v>251</v>
      </c>
      <c r="B124">
        <v>2</v>
      </c>
      <c r="C124">
        <v>2</v>
      </c>
      <c r="D124">
        <v>2</v>
      </c>
      <c r="E124" t="s">
        <v>1266</v>
      </c>
      <c r="F124" t="s">
        <v>1267</v>
      </c>
      <c r="G124" t="s">
        <v>1266</v>
      </c>
      <c r="H124" t="s">
        <v>1072</v>
      </c>
      <c r="K124">
        <v>0</v>
      </c>
      <c r="L124">
        <v>0</v>
      </c>
    </row>
    <row r="126" spans="1:12">
      <c r="A126">
        <v>252</v>
      </c>
      <c r="B126">
        <v>4</v>
      </c>
      <c r="C126">
        <v>2</v>
      </c>
      <c r="D126">
        <v>2</v>
      </c>
      <c r="E126" t="s">
        <v>1268</v>
      </c>
      <c r="F126" t="s">
        <v>1269</v>
      </c>
      <c r="G126" t="s">
        <v>1268</v>
      </c>
      <c r="H126" t="s">
        <v>1197</v>
      </c>
      <c r="K126">
        <v>0</v>
      </c>
      <c r="L126">
        <v>0</v>
      </c>
    </row>
    <row r="127" spans="1:12">
      <c r="A127">
        <v>253</v>
      </c>
      <c r="B127">
        <v>5</v>
      </c>
      <c r="C127">
        <v>2</v>
      </c>
      <c r="D127">
        <v>2</v>
      </c>
      <c r="E127" t="s">
        <v>1270</v>
      </c>
      <c r="F127" t="s">
        <v>1271</v>
      </c>
      <c r="G127" t="s">
        <v>1270</v>
      </c>
      <c r="H127" t="s">
        <v>1086</v>
      </c>
      <c r="K127">
        <v>0</v>
      </c>
      <c r="L127">
        <v>0</v>
      </c>
    </row>
    <row r="129" spans="1:12">
      <c r="A129">
        <v>254</v>
      </c>
      <c r="B129">
        <v>8</v>
      </c>
      <c r="C129">
        <v>2</v>
      </c>
      <c r="D129">
        <v>2</v>
      </c>
      <c r="E129" t="s">
        <v>1272</v>
      </c>
      <c r="F129" t="s">
        <v>1273</v>
      </c>
      <c r="G129" t="s">
        <v>1274</v>
      </c>
      <c r="H129" t="s">
        <v>1096</v>
      </c>
      <c r="K129">
        <v>0</v>
      </c>
      <c r="L129">
        <v>0</v>
      </c>
    </row>
    <row r="130" spans="1:12">
      <c r="A130">
        <v>255</v>
      </c>
      <c r="B130">
        <v>8</v>
      </c>
      <c r="C130">
        <v>2</v>
      </c>
      <c r="D130">
        <v>1</v>
      </c>
      <c r="E130" t="s">
        <v>1275</v>
      </c>
      <c r="F130" t="s">
        <v>1276</v>
      </c>
      <c r="G130" t="s">
        <v>1275</v>
      </c>
      <c r="H130" t="s">
        <v>1204</v>
      </c>
      <c r="K130">
        <v>0</v>
      </c>
      <c r="L130">
        <v>0</v>
      </c>
    </row>
    <row r="131" spans="1:12" ht="17.45" customHeight="1">
      <c r="A131">
        <v>256</v>
      </c>
      <c r="B131">
        <v>16</v>
      </c>
      <c r="C131">
        <v>2</v>
      </c>
      <c r="D131">
        <v>2</v>
      </c>
      <c r="E131" t="s">
        <v>1277</v>
      </c>
      <c r="F131" t="s">
        <v>1278</v>
      </c>
      <c r="G131" t="s">
        <v>1277</v>
      </c>
      <c r="H131" t="s">
        <v>1207</v>
      </c>
      <c r="K131">
        <v>0</v>
      </c>
      <c r="L131">
        <v>0</v>
      </c>
    </row>
    <row r="132" spans="1:12">
      <c r="A132">
        <v>257</v>
      </c>
      <c r="B132">
        <v>30</v>
      </c>
      <c r="C132">
        <v>2</v>
      </c>
      <c r="D132">
        <v>2</v>
      </c>
      <c r="E132" t="s">
        <v>1279</v>
      </c>
      <c r="F132" t="s">
        <v>1280</v>
      </c>
      <c r="G132" t="s">
        <v>1279</v>
      </c>
      <c r="H132" t="s">
        <v>1108</v>
      </c>
      <c r="K132">
        <v>0</v>
      </c>
      <c r="L132">
        <v>0</v>
      </c>
    </row>
    <row r="133" spans="1:12">
      <c r="A133">
        <v>258</v>
      </c>
      <c r="B133">
        <v>34</v>
      </c>
      <c r="C133">
        <v>2</v>
      </c>
      <c r="D133">
        <v>2</v>
      </c>
      <c r="E133" t="s">
        <v>1281</v>
      </c>
      <c r="F133" t="s">
        <v>1282</v>
      </c>
      <c r="G133" t="s">
        <v>1281</v>
      </c>
      <c r="H133" t="s">
        <v>1111</v>
      </c>
      <c r="K133">
        <v>0</v>
      </c>
      <c r="L133">
        <v>0</v>
      </c>
    </row>
    <row r="134" spans="1:12">
      <c r="A134">
        <v>259</v>
      </c>
      <c r="B134">
        <v>35</v>
      </c>
      <c r="C134">
        <v>2</v>
      </c>
      <c r="D134">
        <v>2</v>
      </c>
      <c r="E134" t="s">
        <v>1283</v>
      </c>
      <c r="F134" t="s">
        <v>1284</v>
      </c>
      <c r="G134" t="s">
        <v>1283</v>
      </c>
      <c r="H134" t="s">
        <v>1114</v>
      </c>
      <c r="K134">
        <v>0</v>
      </c>
      <c r="L134">
        <v>0</v>
      </c>
    </row>
    <row r="135" spans="1:12">
      <c r="A135">
        <v>260</v>
      </c>
      <c r="B135">
        <v>36</v>
      </c>
      <c r="C135">
        <v>2</v>
      </c>
      <c r="D135">
        <v>2</v>
      </c>
      <c r="E135" t="s">
        <v>1285</v>
      </c>
      <c r="F135" t="s">
        <v>1286</v>
      </c>
      <c r="G135" t="s">
        <v>1285</v>
      </c>
      <c r="H135" t="s">
        <v>1117</v>
      </c>
      <c r="K135">
        <v>0</v>
      </c>
      <c r="L135">
        <v>0</v>
      </c>
    </row>
    <row r="136" spans="1:12">
      <c r="A136">
        <v>261</v>
      </c>
      <c r="B136">
        <v>37</v>
      </c>
      <c r="C136">
        <v>2</v>
      </c>
      <c r="D136">
        <v>2</v>
      </c>
      <c r="E136" t="s">
        <v>1287</v>
      </c>
      <c r="F136" t="s">
        <v>1288</v>
      </c>
      <c r="G136" t="s">
        <v>1287</v>
      </c>
      <c r="H136" t="s">
        <v>1218</v>
      </c>
      <c r="K136">
        <v>0</v>
      </c>
      <c r="L136">
        <v>0</v>
      </c>
    </row>
    <row r="137" spans="1:12">
      <c r="A137">
        <v>262</v>
      </c>
      <c r="B137">
        <v>40</v>
      </c>
      <c r="C137">
        <v>2</v>
      </c>
      <c r="D137">
        <v>2</v>
      </c>
      <c r="E137" t="s">
        <v>1289</v>
      </c>
      <c r="F137" t="s">
        <v>1290</v>
      </c>
      <c r="G137" t="s">
        <v>1289</v>
      </c>
      <c r="H137" t="s">
        <v>1221</v>
      </c>
      <c r="K137">
        <v>0</v>
      </c>
      <c r="L137">
        <v>0</v>
      </c>
    </row>
    <row r="138" spans="1:12">
      <c r="A138">
        <v>263</v>
      </c>
      <c r="B138">
        <v>45</v>
      </c>
      <c r="C138">
        <v>2</v>
      </c>
      <c r="D138">
        <v>2</v>
      </c>
      <c r="E138" t="s">
        <v>1291</v>
      </c>
      <c r="F138" t="s">
        <v>1292</v>
      </c>
      <c r="G138" t="s">
        <v>1291</v>
      </c>
      <c r="H138" t="s">
        <v>1130</v>
      </c>
      <c r="K138">
        <v>0</v>
      </c>
      <c r="L138">
        <v>0</v>
      </c>
    </row>
    <row r="139" spans="1:12">
      <c r="A139">
        <v>264</v>
      </c>
      <c r="B139">
        <v>55</v>
      </c>
      <c r="C139">
        <v>2</v>
      </c>
      <c r="D139">
        <v>2</v>
      </c>
      <c r="E139" t="s">
        <v>1293</v>
      </c>
      <c r="F139" t="s">
        <v>1294</v>
      </c>
      <c r="G139" t="s">
        <v>1293</v>
      </c>
      <c r="H139" t="s">
        <v>1226</v>
      </c>
      <c r="K139">
        <v>0</v>
      </c>
      <c r="L139">
        <v>0</v>
      </c>
    </row>
    <row r="140" spans="1:12">
      <c r="A140">
        <v>265</v>
      </c>
      <c r="B140">
        <v>35</v>
      </c>
      <c r="C140">
        <v>2</v>
      </c>
      <c r="D140">
        <v>2</v>
      </c>
      <c r="E140" t="s">
        <v>1295</v>
      </c>
      <c r="F140" t="s">
        <v>1296</v>
      </c>
      <c r="G140" t="s">
        <v>1295</v>
      </c>
      <c r="H140" t="s">
        <v>1229</v>
      </c>
      <c r="K140">
        <v>0</v>
      </c>
      <c r="L140">
        <v>0</v>
      </c>
    </row>
    <row r="141" spans="1:12">
      <c r="A141">
        <v>301</v>
      </c>
      <c r="B141">
        <v>2</v>
      </c>
      <c r="C141">
        <v>29</v>
      </c>
      <c r="D141">
        <v>1</v>
      </c>
      <c r="E141" t="s">
        <v>1297</v>
      </c>
      <c r="F141" t="s">
        <v>1298</v>
      </c>
      <c r="G141" t="s">
        <v>1297</v>
      </c>
      <c r="H141" t="s">
        <v>986</v>
      </c>
      <c r="K141">
        <v>0</v>
      </c>
      <c r="L141">
        <v>0</v>
      </c>
    </row>
    <row r="142" spans="1:12">
      <c r="A142">
        <v>302</v>
      </c>
      <c r="B142">
        <v>6</v>
      </c>
      <c r="C142">
        <v>27</v>
      </c>
      <c r="D142">
        <v>1</v>
      </c>
      <c r="E142" t="s">
        <v>1299</v>
      </c>
      <c r="F142" t="s">
        <v>1300</v>
      </c>
      <c r="G142" t="s">
        <v>1299</v>
      </c>
      <c r="H142" t="s">
        <v>1301</v>
      </c>
      <c r="K142">
        <v>0</v>
      </c>
      <c r="L142">
        <v>0</v>
      </c>
    </row>
    <row r="143" spans="1:12">
      <c r="A143">
        <v>303</v>
      </c>
      <c r="B143">
        <v>6</v>
      </c>
      <c r="C143">
        <v>29</v>
      </c>
      <c r="D143">
        <v>1</v>
      </c>
      <c r="E143" t="s">
        <v>1302</v>
      </c>
      <c r="F143" t="s">
        <v>1303</v>
      </c>
      <c r="G143" t="s">
        <v>1302</v>
      </c>
      <c r="H143" t="s">
        <v>1301</v>
      </c>
      <c r="K143">
        <v>0</v>
      </c>
      <c r="L143">
        <v>0</v>
      </c>
    </row>
    <row r="144" spans="1:12">
      <c r="A144">
        <v>351</v>
      </c>
      <c r="B144">
        <v>2</v>
      </c>
      <c r="C144">
        <v>29</v>
      </c>
      <c r="D144">
        <v>2</v>
      </c>
      <c r="E144" t="s">
        <v>1304</v>
      </c>
      <c r="F144" t="s">
        <v>1305</v>
      </c>
      <c r="G144" t="s">
        <v>1304</v>
      </c>
      <c r="H144" t="s">
        <v>1072</v>
      </c>
      <c r="K144">
        <v>0</v>
      </c>
      <c r="L144">
        <v>0</v>
      </c>
    </row>
    <row r="145" spans="1:12">
      <c r="A145">
        <v>352</v>
      </c>
      <c r="B145">
        <v>6</v>
      </c>
      <c r="C145">
        <v>27</v>
      </c>
      <c r="D145">
        <v>2</v>
      </c>
      <c r="E145" t="s">
        <v>1306</v>
      </c>
      <c r="F145" t="s">
        <v>1307</v>
      </c>
      <c r="G145" t="s">
        <v>1306</v>
      </c>
      <c r="H145" t="s">
        <v>1308</v>
      </c>
      <c r="K145">
        <v>0</v>
      </c>
      <c r="L145">
        <v>0</v>
      </c>
    </row>
    <row r="146" spans="1:12">
      <c r="A146">
        <v>353</v>
      </c>
      <c r="B146">
        <v>6</v>
      </c>
      <c r="C146">
        <v>29</v>
      </c>
      <c r="D146">
        <v>2</v>
      </c>
      <c r="E146" t="s">
        <v>1309</v>
      </c>
      <c r="F146" t="s">
        <v>1310</v>
      </c>
      <c r="G146" t="s">
        <v>1311</v>
      </c>
      <c r="H146" t="s">
        <v>1308</v>
      </c>
      <c r="K146">
        <v>0</v>
      </c>
      <c r="L146">
        <v>0</v>
      </c>
    </row>
  </sheetData>
  <sheetProtection sheet="1" objects="1" scenarios="1"/>
  <sortState xmlns:xlrd2="http://schemas.microsoft.com/office/spreadsheetml/2017/richdata2" ref="A147:L195">
    <sortCondition ref="D147:D195"/>
    <sortCondition ref="B147:B195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申し込み方法（必ず確認してください！）</vt:lpstr>
      <vt:lpstr>カテゴリー・大会選択シート</vt:lpstr>
      <vt:lpstr>所属情報入力シート</vt:lpstr>
      <vt:lpstr>選手情報入力シート</vt:lpstr>
      <vt:lpstr>データとりまとめシート</vt:lpstr>
      <vt:lpstr>参加申込書</vt:lpstr>
      <vt:lpstr>当日参加状況届</vt:lpstr>
      <vt:lpstr>NANS取り込みシート</vt:lpstr>
      <vt:lpstr>種目情報</vt:lpstr>
      <vt:lpstr>初期ファイル設定①</vt:lpstr>
      <vt:lpstr>参加申込書!Print_Area</vt:lpstr>
      <vt:lpstr>当日参加状況届!Print_Area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CRK001</dc:creator>
  <cp:keywords/>
  <dc:description/>
  <cp:lastModifiedBy>吉本 一紀</cp:lastModifiedBy>
  <cp:revision/>
  <dcterms:created xsi:type="dcterms:W3CDTF">2021-05-10T14:38:15Z</dcterms:created>
  <dcterms:modified xsi:type="dcterms:W3CDTF">2023-08-01T00:18:31Z</dcterms:modified>
  <cp:category/>
  <cp:contentStatus/>
</cp:coreProperties>
</file>